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zuhina.i.g\Desktop\ТЕНДЕР\С-21\5 поз , 2 мкр\радиаторы\"/>
    </mc:Choice>
  </mc:AlternateContent>
  <xr:revisionPtr revIDLastSave="0" documentId="13_ncr:1_{5421AB67-25F4-4728-B969-A654D47D31FA}" xr6:coauthVersionLast="47" xr6:coauthVersionMax="47" xr10:uidLastSave="{00000000-0000-0000-0000-000000000000}"/>
  <bookViews>
    <workbookView xWindow="-120" yWindow="-120" windowWidth="29040" windowHeight="17640" xr2:uid="{35E58D2F-DBF5-4565-BCA0-F7B2CEBA6E77}"/>
  </bookViews>
  <sheets>
    <sheet name="радиаторы - тендер _ИТОГ" sheetId="1" r:id="rId1"/>
  </sheets>
  <definedNames>
    <definedName name="_xlnm.Print_Area" localSheetId="0">'радиаторы - тендер _ИТОГ'!$A$1:$AV$29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19" i="1" l="1"/>
  <c r="AI15" i="1"/>
  <c r="AT20" i="1"/>
  <c r="AO20" i="1"/>
  <c r="AK20" i="1"/>
  <c r="AF20" i="1"/>
  <c r="AB20" i="1"/>
  <c r="X20" i="1"/>
  <c r="T20" i="1"/>
  <c r="A20" i="1"/>
  <c r="A21" i="1" s="1"/>
  <c r="A22" i="1" s="1"/>
  <c r="A23" i="1" s="1"/>
  <c r="A24" i="1" s="1"/>
  <c r="A25" i="1" s="1"/>
  <c r="A26" i="1" s="1"/>
  <c r="A27" i="1" s="1"/>
  <c r="AV19" i="1"/>
  <c r="Z19" i="1"/>
  <c r="V19" i="1"/>
  <c r="AR18" i="1"/>
  <c r="AR19" i="1" s="1"/>
  <c r="N18" i="1"/>
  <c r="P18" i="1" s="1"/>
  <c r="N17" i="1"/>
  <c r="N16" i="1"/>
  <c r="A16" i="1"/>
  <c r="A17" i="1" s="1"/>
  <c r="A18" i="1" s="1"/>
  <c r="AV15" i="1"/>
  <c r="AR15" i="1"/>
  <c r="Z15" i="1"/>
  <c r="V15" i="1"/>
  <c r="N14" i="1"/>
  <c r="P14" i="1" s="1"/>
  <c r="N13" i="1"/>
  <c r="N12" i="1"/>
  <c r="N11" i="1"/>
  <c r="N10" i="1"/>
  <c r="L9" i="1"/>
  <c r="K9" i="1"/>
  <c r="J9" i="1"/>
  <c r="I9" i="1"/>
  <c r="H9" i="1"/>
  <c r="G9" i="1"/>
  <c r="N9" i="1" s="1"/>
  <c r="N8" i="1"/>
  <c r="N7" i="1"/>
  <c r="N6" i="1"/>
  <c r="N5" i="1"/>
  <c r="A5" i="1"/>
  <c r="A6" i="1" s="1"/>
  <c r="A7" i="1" s="1"/>
  <c r="A8" i="1" s="1"/>
  <c r="A9" i="1" s="1"/>
  <c r="A10" i="1" s="1"/>
  <c r="A11" i="1" s="1"/>
  <c r="A12" i="1" s="1"/>
  <c r="A13" i="1" s="1"/>
  <c r="A14" i="1" s="1"/>
  <c r="AT4" i="1"/>
  <c r="AO4" i="1"/>
  <c r="AK4" i="1"/>
  <c r="AF4" i="1"/>
  <c r="AB4" i="1"/>
  <c r="X4" i="1"/>
  <c r="T4" i="1"/>
  <c r="P4" i="1"/>
  <c r="N15" i="1" l="1"/>
  <c r="AT5" i="1"/>
  <c r="AO5" i="1"/>
  <c r="AK5" i="1"/>
  <c r="AF5" i="1"/>
  <c r="AB5" i="1"/>
  <c r="X5" i="1"/>
  <c r="T5" i="1"/>
  <c r="P5" i="1"/>
  <c r="AT6" i="1"/>
  <c r="AO6" i="1"/>
  <c r="AK6" i="1"/>
  <c r="AF6" i="1"/>
  <c r="AB6" i="1"/>
  <c r="X6" i="1"/>
  <c r="T6" i="1"/>
  <c r="P6" i="1"/>
  <c r="AT7" i="1"/>
  <c r="AO7" i="1"/>
  <c r="AK7" i="1"/>
  <c r="AF7" i="1"/>
  <c r="AB7" i="1"/>
  <c r="X7" i="1"/>
  <c r="T7" i="1"/>
  <c r="P7" i="1"/>
  <c r="AT8" i="1"/>
  <c r="AO8" i="1"/>
  <c r="AK8" i="1"/>
  <c r="AF8" i="1"/>
  <c r="AB8" i="1"/>
  <c r="X8" i="1"/>
  <c r="T8" i="1"/>
  <c r="P8" i="1"/>
  <c r="AT9" i="1"/>
  <c r="AO9" i="1"/>
  <c r="AK9" i="1"/>
  <c r="AF9" i="1"/>
  <c r="AB9" i="1"/>
  <c r="X9" i="1"/>
  <c r="T9" i="1"/>
  <c r="P9" i="1"/>
  <c r="AT10" i="1"/>
  <c r="AO10" i="1"/>
  <c r="AK10" i="1"/>
  <c r="AF10" i="1"/>
  <c r="AB10" i="1"/>
  <c r="X10" i="1"/>
  <c r="T10" i="1"/>
  <c r="P10" i="1"/>
  <c r="AT11" i="1"/>
  <c r="AO11" i="1"/>
  <c r="AK11" i="1"/>
  <c r="AF11" i="1"/>
  <c r="AB11" i="1"/>
  <c r="X11" i="1"/>
  <c r="T11" i="1"/>
  <c r="P11" i="1"/>
  <c r="AT12" i="1"/>
  <c r="AO12" i="1"/>
  <c r="AK12" i="1"/>
  <c r="AF12" i="1"/>
  <c r="AB12" i="1"/>
  <c r="X12" i="1"/>
  <c r="T12" i="1"/>
  <c r="P12" i="1"/>
  <c r="AT13" i="1"/>
  <c r="AO13" i="1"/>
  <c r="AK13" i="1"/>
  <c r="AF13" i="1"/>
  <c r="AB13" i="1"/>
  <c r="X13" i="1"/>
  <c r="T13" i="1"/>
  <c r="P13" i="1"/>
  <c r="N19" i="1"/>
  <c r="AT16" i="1"/>
  <c r="AO16" i="1"/>
  <c r="AK16" i="1"/>
  <c r="AF16" i="1"/>
  <c r="AB16" i="1"/>
  <c r="X16" i="1"/>
  <c r="T16" i="1"/>
  <c r="P16" i="1"/>
  <c r="AT17" i="1"/>
  <c r="AO17" i="1"/>
  <c r="AK17" i="1"/>
  <c r="AF17" i="1"/>
  <c r="AB17" i="1"/>
  <c r="X17" i="1"/>
  <c r="T17" i="1"/>
  <c r="P17" i="1"/>
  <c r="O19" i="1" l="1"/>
  <c r="S19" i="1"/>
  <c r="W19" i="1"/>
  <c r="AA19" i="1"/>
  <c r="AE19" i="1"/>
  <c r="AJ19" i="1"/>
  <c r="AN19" i="1"/>
  <c r="AS19" i="1"/>
  <c r="O23" i="1"/>
  <c r="O15" i="1"/>
  <c r="O21" i="1" s="1"/>
  <c r="S23" i="1"/>
  <c r="S15" i="1"/>
  <c r="S21" i="1" s="1"/>
  <c r="W23" i="1"/>
  <c r="W15" i="1"/>
  <c r="W21" i="1" s="1"/>
  <c r="AA23" i="1"/>
  <c r="AD23" i="1" s="1"/>
  <c r="AA15" i="1"/>
  <c r="AA21" i="1" s="1"/>
  <c r="AE23" i="1"/>
  <c r="AE15" i="1"/>
  <c r="AE21" i="1" s="1"/>
  <c r="AJ23" i="1"/>
  <c r="AM23" i="1" s="1"/>
  <c r="AJ15" i="1"/>
  <c r="AJ21" i="1" s="1"/>
  <c r="AN23" i="1"/>
  <c r="AN15" i="1"/>
  <c r="AN21" i="1" s="1"/>
  <c r="AS23" i="1"/>
  <c r="AS15" i="1"/>
  <c r="AS21" i="1" s="1"/>
  <c r="N21" i="1"/>
  <c r="AV29" i="1" l="1"/>
  <c r="AV28" i="1"/>
  <c r="AR29" i="1"/>
  <c r="AR28" i="1"/>
  <c r="AM29" i="1"/>
  <c r="AM28" i="1"/>
  <c r="AI29" i="1"/>
  <c r="AI28" i="1"/>
  <c r="AD29" i="1"/>
  <c r="AD28" i="1"/>
  <c r="Z29" i="1"/>
  <c r="Z28" i="1"/>
  <c r="V29" i="1"/>
  <c r="V28" i="1"/>
  <c r="R29" i="1"/>
  <c r="R28" i="1"/>
</calcChain>
</file>

<file path=xl/sharedStrings.xml><?xml version="1.0" encoding="utf-8"?>
<sst xmlns="http://schemas.openxmlformats.org/spreadsheetml/2006/main" count="296" uniqueCount="184">
  <si>
    <t>отопление, поз 5 мкр 2</t>
  </si>
  <si>
    <t>кол-во</t>
  </si>
  <si>
    <t>№ п/п</t>
  </si>
  <si>
    <t>наименование материалов</t>
  </si>
  <si>
    <t>ед. изм.</t>
  </si>
  <si>
    <t>холл 1 под</t>
  </si>
  <si>
    <t>лестница 1 под</t>
  </si>
  <si>
    <t>б/с А</t>
  </si>
  <si>
    <t>б/с Б</t>
  </si>
  <si>
    <t>б/с В</t>
  </si>
  <si>
    <t>б/с Г</t>
  </si>
  <si>
    <t>б/с Д</t>
  </si>
  <si>
    <t>б/с Е</t>
  </si>
  <si>
    <t>магазин б/с Е</t>
  </si>
  <si>
    <t>ИТОГО, кол-во</t>
  </si>
  <si>
    <t>ООО Стройклимат НН, г. Н.Новгород</t>
  </si>
  <si>
    <t>ООО ТД БИЛИТ, г.Рязань</t>
  </si>
  <si>
    <t>ООО Санлайн, г.С-Пб</t>
  </si>
  <si>
    <t>ООО МСБ (Московские системы безопасности) , г.Москва</t>
  </si>
  <si>
    <t>ООО Амперсант, г.Чебоксары</t>
  </si>
  <si>
    <t>ООО Акварель, г.Москва</t>
  </si>
  <si>
    <t>АО Центргазсервис г. Чебоксары (Wattson)</t>
  </si>
  <si>
    <t>ООО Р-Климат, г. Москва</t>
  </si>
  <si>
    <t>до тендера</t>
  </si>
  <si>
    <t>ПОСЛЕ тендера</t>
  </si>
  <si>
    <t>кран Маевского ф 15</t>
  </si>
  <si>
    <t>шт, 466</t>
  </si>
  <si>
    <t>в комплекте с радиаторами</t>
  </si>
  <si>
    <t>Воздухоотводчик ручной регулировки - в комплекте с радиаторами</t>
  </si>
  <si>
    <t>панельный стальной радиатор Compact с боковым подключением С-22-300-1500 (1718 Вт) Royal Termo</t>
  </si>
  <si>
    <t>шт</t>
  </si>
  <si>
    <t>Радиатор METEOR Classic K-Profil 22/300/1500 (2204 ВТ)</t>
  </si>
  <si>
    <t>Радиатор
стальной панельный Bilit 22*300*1500
б/п (2 282 Вт)</t>
  </si>
  <si>
    <t>Радиатор Sanline Classic 22-300-1500 (2 282 Вт)</t>
  </si>
  <si>
    <t>Радиатор VALFEX STEEL C 22 300х1500 ст. панел. с бок. подкл. ЗК</t>
  </si>
  <si>
    <t xml:space="preserve">Радиатор панельный Royal Thermo COMPACT C22-300-1500 RAL9016 </t>
  </si>
  <si>
    <t xml:space="preserve">OASIS Стальной панельный радиатор «Oasis Pro» PB
22-3-15 </t>
  </si>
  <si>
    <r>
      <t xml:space="preserve">EVRA Радиатор C22 300 * </t>
    </r>
    <r>
      <rPr>
        <sz val="11"/>
        <color rgb="FFD10000"/>
        <rFont val="Calibri"/>
        <family val="2"/>
        <charset val="204"/>
        <scheme val="minor"/>
      </rPr>
      <t xml:space="preserve">1400, </t>
    </r>
    <r>
      <rPr>
        <sz val="11"/>
        <color theme="1"/>
        <rFont val="Calibri"/>
        <family val="2"/>
        <charset val="204"/>
        <scheme val="minor"/>
      </rPr>
      <t>без кронштейнов</t>
    </r>
  </si>
  <si>
    <t>панельный стальной радиатор Compact с боковым подключением С-22-300-1300  (1489 Вт) Royal Termo</t>
  </si>
  <si>
    <t>Радиатор METEOR Classic K-Profil 22/300/1300 (1910 Вт)</t>
  </si>
  <si>
    <t xml:space="preserve"> Радиатор
стальной панельный Bilit 22*300*1300
б/п ( 1 978 Вт)</t>
  </si>
  <si>
    <t>Радиатор Sanline Classic 22-300-1300 (1 978 Вт)</t>
  </si>
  <si>
    <t xml:space="preserve">Радиатор VALFEX STEEL C 22 300х1300 ст. панел. с бок. подкл. </t>
  </si>
  <si>
    <t xml:space="preserve">Радиатор панельный Royal Thermo COMPACT C22-300-1300 RAL9016 </t>
  </si>
  <si>
    <t xml:space="preserve">OASIS Стальной панельный радиатор «Oasis Pro» PB
22-3-13 </t>
  </si>
  <si>
    <t>EVRA  Радиатор C22 300 * 1300, без кронштейнов (1 816 Вт)</t>
  </si>
  <si>
    <t>панельный стальной радиатор Compact с боковым подключением С-22-300-1200 (1375 Вт) Royal Termo</t>
  </si>
  <si>
    <t>Радиатор
стальной панельный Bilit 22*300*1200
б/п  (1 826 Вт)</t>
  </si>
  <si>
    <t>Радиатор Sanline Classic 22-300-1200 (1 826 Вт)</t>
  </si>
  <si>
    <t xml:space="preserve">Радиатор VALFEX STEEL C 22 300х1200 ст. панел. с бок. подкл. </t>
  </si>
  <si>
    <t xml:space="preserve">Радиатор панельный Royal Thermo COMPACT C22-300-1200 RAL9016 </t>
  </si>
  <si>
    <t xml:space="preserve">OASIS Стальной панельный радиатор «Oasis Pro» PB
22-3-12 </t>
  </si>
  <si>
    <t xml:space="preserve">EVRA Радиатор C22 300 * 1200, без кронштейнов (1 676 Вт) </t>
  </si>
  <si>
    <t>панельный стальной радиатор Compact с боковым подключением С-22-300-1100 (1260 Вт) Royal Termo</t>
  </si>
  <si>
    <t>Радиатор METEOR Classic K-Profil 22/300/1100  (1616 Вт)</t>
  </si>
  <si>
    <t>Радиатор
стальной панельный Bilit 22*300*1100
б/п (1 674 Вт)</t>
  </si>
  <si>
    <t>Радиатор Sanline Classic 22-300-1100 (1 674 Вт)</t>
  </si>
  <si>
    <t xml:space="preserve">Радиатор VALFEX STEEL C 22 300х1100 ст. панел. с бок. подкл. </t>
  </si>
  <si>
    <t xml:space="preserve">Радиатор панельный Royal Thermo COMPACT C22-300-1100 RAL9016 </t>
  </si>
  <si>
    <t xml:space="preserve">OASIS Стальной панельный радиатор «Oasis Pro» PB
22-3-11 </t>
  </si>
  <si>
    <t>EVRA Радиатор C22 300 * 1100, без кронштейнов (1537 Вт)</t>
  </si>
  <si>
    <t>панельный стальной радиатор Compact с боковым подключением С-22-300-1000 (1146 Вт) Royal Termo</t>
  </si>
  <si>
    <t>Радиатор METEOR Classic K-Profil 22/300/1000 (1469 Вт)</t>
  </si>
  <si>
    <t>Радиатор
стальной панельный Bilit 22*300*1000
б/п (1 521 Вт)</t>
  </si>
  <si>
    <t>Радиатор Sanline Classic 22-300-1000 (1 521 Вт)</t>
  </si>
  <si>
    <t xml:space="preserve">Радиатор VALFEX STEEL C 22 300х1000 ст. панел. с бок. подкл. </t>
  </si>
  <si>
    <t>Радиатор панельный Royal Thermo COMPACT C22-300-1000 RAL9016</t>
  </si>
  <si>
    <t xml:space="preserve">OASIS Стальной панельный радиатор «Oasis Pro» PB
22-3-10 </t>
  </si>
  <si>
    <t>EVRA Радиатор C22 300 * 1000, без кронштейнов (1 397 Вт)</t>
  </si>
  <si>
    <t>панельный стальной радиатор Compact с боковым подключением С-22-300-800 (916 Вт) Royal Termo</t>
  </si>
  <si>
    <t>Радиатор METEOR Classic K-Profil 22/300/800 (1175 Вт)</t>
  </si>
  <si>
    <t xml:space="preserve"> Радиатор
стальной панельный Bilit 22*300*800 б/п (1 217 Вт)</t>
  </si>
  <si>
    <t>Радиатор Sanline Classic 22-300-800 (1 217 Вт)</t>
  </si>
  <si>
    <t xml:space="preserve">Радиатор VALFEX STEEL C 22 300х 800 ст. панел. с бок. подкл. </t>
  </si>
  <si>
    <t>Радиатор панельный Royal Thermo COMPACT C22-300-800 RAL9016</t>
  </si>
  <si>
    <t xml:space="preserve">OASIS Стальной панельный радиатор «Oasis Pro» PB
22-3-08 </t>
  </si>
  <si>
    <t>EVRA Радиатор C22 300 * 800, без кронштейнов (1 118 Вт)</t>
  </si>
  <si>
    <t>панельный стальной радиатор Compact с боковым подключением С-22-300-500 (573 Вт) Royal Termo</t>
  </si>
  <si>
    <t xml:space="preserve"> Радиатор METEOR Classic K-Profil 22/300/500 (735 Вт)</t>
  </si>
  <si>
    <t>Радиатор
стальной панельный Bilit 22*300*500 б/п (761 Вт)</t>
  </si>
  <si>
    <t>Радиатор Sanline Classic 22-300-500 (761 Вт)</t>
  </si>
  <si>
    <t xml:space="preserve">Радиатор VALFEX STEEL C 22 300х 500 ст. панел. с бок. подкл. </t>
  </si>
  <si>
    <t xml:space="preserve">Радиатор панельный Royal Thermo COMPACT C22-300-500 RAL9016 </t>
  </si>
  <si>
    <t xml:space="preserve">OASIS Стальной панельный радиатор «Oasis Pro» PB
22-3-05 </t>
  </si>
  <si>
    <t>EVRA Радиатор C22 300 * 500, без кронштейнов (699 Вт)</t>
  </si>
  <si>
    <t>панельный стальной радиатор Compact с боковым подключением С-22-300-400 (458 Вт) Royal Termo</t>
  </si>
  <si>
    <t>Радиатор METEOR Classic K-Profil 22/300/400 (588 Вт)</t>
  </si>
  <si>
    <t xml:space="preserve">Радиатор
стальной панельный Bilit 22*300*400 б/п (609 Вт) </t>
  </si>
  <si>
    <t>Радиатор Sanline Classic 22-300-400 (609 Вт)</t>
  </si>
  <si>
    <t xml:space="preserve">Радиатор VALFEX STEEL C 22 300х 400 ст. панел. с бок. подкл. </t>
  </si>
  <si>
    <t xml:space="preserve">Радиатор панельный Royal Thermo COMPACT C22-300-400 RAL9016 </t>
  </si>
  <si>
    <t xml:space="preserve">OASIS Стальной панельный радиатор «Oasis Pro» PB
22-3-04 </t>
  </si>
  <si>
    <t>EVRA Радиатор C22 300 * 400, без кронштейнов (559 Вт)</t>
  </si>
  <si>
    <t>панельный стальной радиатор Compact с боковым подключением С-22-300-900 (1031 Вт) Royal Termo</t>
  </si>
  <si>
    <t>Радиатор METEOR Classic K-Profil 22/300/900 (1322Вт)</t>
  </si>
  <si>
    <t>Радиатор
стальной панельный Bilit 22*300*900 б/п (1 369 Вт)</t>
  </si>
  <si>
    <t>Радиатор Sanline Classic 22-300-900 (1 369 Вт)</t>
  </si>
  <si>
    <t xml:space="preserve">Радиатор VALFEX STEEL C 22 300х 900 ст. панел. с бок. подкл. </t>
  </si>
  <si>
    <t xml:space="preserve">Радиатор панельный Royal Thermo COMPACT C22-300-900 RAL9016 </t>
  </si>
  <si>
    <t xml:space="preserve">OASIS Стальной панельный радиатор «Oasis Pro» PB
22-3-09 </t>
  </si>
  <si>
    <t>EVRA Радиатор C22 300 * 900, без кронштейнов (1 257 Вт)</t>
  </si>
  <si>
    <t xml:space="preserve">кронштейн для крепления радиаторов </t>
  </si>
  <si>
    <t>Кронштейн К15.4300  и Кронштейн К15.4400</t>
  </si>
  <si>
    <t>кронштейн для крепления радиаторов в комплекте с радиаторами</t>
  </si>
  <si>
    <t xml:space="preserve"> EVRA Кронштейн настенный для радиатора 300 -21/22/33 +EVRA Кронштейн напольный K 31.35</t>
  </si>
  <si>
    <t xml:space="preserve">панельные стальные радиаторы с боковым подключением RAL9016 </t>
  </si>
  <si>
    <t>Радиаторы METEOR Classic K-Profil  22/300</t>
  </si>
  <si>
    <t>Радиатор
стальной панельный Bilit 22*300 с  б/п</t>
  </si>
  <si>
    <t>Радиатор Sanline Classic 22-300</t>
  </si>
  <si>
    <t>Радиатор VALFEX STEEL C 22 300 ст. панел. с бок. подкл.</t>
  </si>
  <si>
    <t xml:space="preserve">Радиатор панельный Royal Thermo COMPACT C22-300 RAL9016 </t>
  </si>
  <si>
    <t>OASIS Стальной панельный радиатор «Oasis Pro» PB
22-3</t>
  </si>
  <si>
    <t xml:space="preserve">EVRA Радиатор C22 300 без кронштейнов </t>
  </si>
  <si>
    <r>
      <t xml:space="preserve">панельный стальной радиатор Compact </t>
    </r>
    <r>
      <rPr>
        <b/>
        <sz val="11"/>
        <color rgb="FFFF0000"/>
        <rFont val="Calibri"/>
        <family val="2"/>
        <charset val="204"/>
        <scheme val="minor"/>
      </rPr>
      <t>с нижним подключением</t>
    </r>
    <r>
      <rPr>
        <sz val="11"/>
        <color theme="1"/>
        <rFont val="Calibri"/>
        <family val="2"/>
        <charset val="204"/>
        <scheme val="minor"/>
      </rPr>
      <t xml:space="preserve"> С-</t>
    </r>
    <r>
      <rPr>
        <b/>
        <sz val="11"/>
        <color rgb="FFFF0000"/>
        <rFont val="Calibri"/>
        <family val="2"/>
        <charset val="204"/>
        <scheme val="minor"/>
      </rPr>
      <t>22-400</t>
    </r>
    <r>
      <rPr>
        <sz val="11"/>
        <color theme="1"/>
        <rFont val="Calibri"/>
        <family val="2"/>
        <charset val="204"/>
        <scheme val="minor"/>
      </rPr>
      <t xml:space="preserve">-1400 </t>
    </r>
    <r>
      <rPr>
        <sz val="11"/>
        <color rgb="FFFF0000"/>
        <rFont val="Calibri"/>
        <family val="2"/>
        <charset val="204"/>
        <scheme val="minor"/>
      </rPr>
      <t>(2304 Вт)</t>
    </r>
    <r>
      <rPr>
        <sz val="11"/>
        <color theme="1"/>
        <rFont val="Calibri"/>
        <family val="2"/>
        <charset val="204"/>
        <scheme val="minor"/>
      </rPr>
      <t xml:space="preserve"> Royal Termo</t>
    </r>
  </si>
  <si>
    <t>Радиатор METEOR Classic VK-Profil 22/400/1400 (2621 Вт)</t>
  </si>
  <si>
    <t>Радиатор
стальной панельный Bilit 22*400*1400 н/п (2 644 Вт)</t>
  </si>
  <si>
    <r>
      <t xml:space="preserve">Радиатор Sanline Universal </t>
    </r>
    <r>
      <rPr>
        <sz val="11"/>
        <color theme="1"/>
        <rFont val="Calibri"/>
        <family val="2"/>
        <charset val="204"/>
        <scheme val="minor"/>
      </rPr>
      <t>22-400-1400 (2 644 Вт)</t>
    </r>
  </si>
  <si>
    <r>
      <t xml:space="preserve">Радиатор VALFEX STEEL VC </t>
    </r>
    <r>
      <rPr>
        <sz val="11"/>
        <color theme="1"/>
        <rFont val="Calibri"/>
        <family val="2"/>
        <charset val="204"/>
        <scheme val="minor"/>
      </rPr>
      <t>22 400х1400 ст. панел. с ниж. Universal подкл.
ЗК</t>
    </r>
  </si>
  <si>
    <r>
      <t xml:space="preserve">Радиатор панельный Royal Thermo VENTIL COMPACT </t>
    </r>
    <r>
      <rPr>
        <sz val="11"/>
        <color theme="1"/>
        <rFont val="Calibri"/>
        <family val="2"/>
        <charset val="204"/>
        <scheme val="minor"/>
      </rPr>
      <t xml:space="preserve">VC22-400-1400 RAL9016 </t>
    </r>
  </si>
  <si>
    <r>
      <t>OASIS Стальной панельный радиатор «Oasis Pro» PN
22-</t>
    </r>
    <r>
      <rPr>
        <b/>
        <sz val="11"/>
        <color rgb="FFFF0000"/>
        <rFont val="Calibri"/>
        <family val="2"/>
        <charset val="204"/>
        <scheme val="minor"/>
      </rPr>
      <t>3</t>
    </r>
    <r>
      <rPr>
        <sz val="11"/>
        <color theme="1"/>
        <rFont val="Calibri"/>
        <family val="2"/>
        <charset val="204"/>
        <scheme val="minor"/>
      </rPr>
      <t xml:space="preserve">-14 </t>
    </r>
  </si>
  <si>
    <t>EVRA Радиатор CV22 400 * 1400 AF, без кронштейнов             (2 810Вт)</t>
  </si>
  <si>
    <r>
      <t xml:space="preserve">панельный стальной радиатор Compact </t>
    </r>
    <r>
      <rPr>
        <b/>
        <sz val="11"/>
        <color rgb="FFFF0000"/>
        <rFont val="Calibri"/>
        <family val="2"/>
        <charset val="204"/>
        <scheme val="minor"/>
      </rPr>
      <t>с нижним подключением</t>
    </r>
    <r>
      <rPr>
        <sz val="11"/>
        <color theme="1"/>
        <rFont val="Calibri"/>
        <family val="2"/>
        <charset val="204"/>
        <scheme val="minor"/>
      </rPr>
      <t xml:space="preserve"> С-22-300-1000 (1146 Вт) Royal Termo</t>
    </r>
  </si>
  <si>
    <t>Радиатор METEOR Classic VK-Profil 22/300/1000  (1469 Вт)</t>
  </si>
  <si>
    <t>Радиатор
стальной панельный Bilit 22*300*1000 н/п (1 521 Вт)</t>
  </si>
  <si>
    <t>Радиатор Sanline Universal 22-300-1000 (1 521 Вт)</t>
  </si>
  <si>
    <t>Радиатор VALFEX STEEL VC 22 300х1000 ст. панел. с ниж. Universal подкл.</t>
  </si>
  <si>
    <t xml:space="preserve">Радиатор панельный Royal Thermo VENTIL COMPACT VC22-300-1000 RAL9016 </t>
  </si>
  <si>
    <t>OASIS Стальной панельный радиатор «Oasis Pro» PN
22-3-10</t>
  </si>
  <si>
    <t xml:space="preserve">EVRA Радиатор CV22 300 * 1000 AF, без кронштейнов             ( 1 397 Вт) </t>
  </si>
  <si>
    <t>EVRA Кронштейн настенный для радиатора 300 -21/22/33 - 2 шт ( 151,48руб/шт) + EVRA Кронштейн напольный K 31.35 -12 шт (302,11 руб/шт)</t>
  </si>
  <si>
    <r>
      <t xml:space="preserve">панельные стальные радиаторы </t>
    </r>
    <r>
      <rPr>
        <b/>
        <sz val="11"/>
        <color rgb="FFFF0000"/>
        <rFont val="Calibri"/>
        <family val="2"/>
        <charset val="204"/>
        <scheme val="minor"/>
      </rPr>
      <t xml:space="preserve">с нижним подключением  </t>
    </r>
    <r>
      <rPr>
        <b/>
        <sz val="11"/>
        <rFont val="Calibri"/>
        <family val="2"/>
        <charset val="204"/>
        <scheme val="minor"/>
      </rPr>
      <t xml:space="preserve">RAL9016 </t>
    </r>
  </si>
  <si>
    <t>Радиатор METEOR Classic VK-Profil 22 серия</t>
  </si>
  <si>
    <t>Радиатор
стальной панельный Bilit 22 серия с н/п</t>
  </si>
  <si>
    <t>Радиатор Sanline Universal 22 серия</t>
  </si>
  <si>
    <t>Радиатор VALFEX STEEL VC 22 серия ст. панел. с ниж. Universal подкл.</t>
  </si>
  <si>
    <t>Радиатор панельный Royal Thermo VENTIL COMPACT VC22</t>
  </si>
  <si>
    <t>OASIS Стальной панельный радиатор «Oasis Pro» PN
22-3</t>
  </si>
  <si>
    <t xml:space="preserve">EVRA Радиатор CV22  AF, без кронштейнов </t>
  </si>
  <si>
    <r>
      <t xml:space="preserve">кронштейн для крепления радиаторов к радиаторам поставляются отдельно , </t>
    </r>
    <r>
      <rPr>
        <b/>
        <sz val="11"/>
        <color rgb="FFFF0000"/>
        <rFont val="Calibri"/>
        <family val="2"/>
        <charset val="204"/>
        <scheme val="minor"/>
      </rPr>
      <t>учтены в сумме</t>
    </r>
  </si>
  <si>
    <r>
      <t>панельные стальные радиаторы</t>
    </r>
    <r>
      <rPr>
        <b/>
        <sz val="11"/>
        <color rgb="FFFF0000"/>
        <rFont val="Calibri"/>
        <family val="2"/>
        <charset val="204"/>
        <scheme val="minor"/>
      </rPr>
      <t xml:space="preserve"> ВСЕГО</t>
    </r>
  </si>
  <si>
    <t>доставка</t>
  </si>
  <si>
    <t>в цене  товара</t>
  </si>
  <si>
    <t>самовывоз</t>
  </si>
  <si>
    <t>ИТОГО</t>
  </si>
  <si>
    <t>наличие НДС</t>
  </si>
  <si>
    <t>. 22%</t>
  </si>
  <si>
    <t>условия оплаты</t>
  </si>
  <si>
    <t>100% аванс</t>
  </si>
  <si>
    <r>
      <t xml:space="preserve">комплект креплений, ручной воздухоотводчик, заглушка + </t>
    </r>
    <r>
      <rPr>
        <b/>
        <sz val="11"/>
        <color rgb="FFFF0000"/>
        <rFont val="Calibri"/>
        <family val="2"/>
        <charset val="204"/>
        <scheme val="minor"/>
      </rPr>
      <t xml:space="preserve">Кроме того, встроенный термостатический клапан </t>
    </r>
  </si>
  <si>
    <t>комплект креплений, ручной воздухоотводчик, заглушка</t>
  </si>
  <si>
    <t>30% аванса + 70% перед отгрузкой</t>
  </si>
  <si>
    <t>50% аванса + 50% перед отгрузкой</t>
  </si>
  <si>
    <t>срок поставки</t>
  </si>
  <si>
    <t>4-6 недель кал.</t>
  </si>
  <si>
    <t>1 месяц</t>
  </si>
  <si>
    <t>90% от указанного количества  с Б/П есть  в наличии</t>
  </si>
  <si>
    <t xml:space="preserve">до 30.03. </t>
  </si>
  <si>
    <t>30-45 кал.дня</t>
  </si>
  <si>
    <t>35-40 раб.дня</t>
  </si>
  <si>
    <t>30 кал.дней</t>
  </si>
  <si>
    <r>
      <t>наличие , кроме</t>
    </r>
    <r>
      <rPr>
        <sz val="11"/>
        <color rgb="FFFF0000"/>
        <rFont val="Calibri"/>
        <family val="2"/>
        <charset val="204"/>
        <scheme val="minor"/>
      </rPr>
      <t xml:space="preserve"> VC22-400-1400- </t>
    </r>
    <r>
      <rPr>
        <sz val="11"/>
        <color theme="1"/>
        <rFont val="Calibri"/>
        <family val="2"/>
        <charset val="204"/>
        <scheme val="minor"/>
      </rPr>
      <t>под заказ</t>
    </r>
  </si>
  <si>
    <t>15 кал.дней</t>
  </si>
  <si>
    <t>4-6 кал.недель</t>
  </si>
  <si>
    <t xml:space="preserve">Отсутствует только Радиатор панельный Royal Thermo VENTIL COMPACT VC22-400-1400 RAL9016  4 шт
Остальные в наличии
</t>
  </si>
  <si>
    <t>3-4 кал.недели</t>
  </si>
  <si>
    <t xml:space="preserve">Гарантийный срок  </t>
  </si>
  <si>
    <t>10 лет  с момента монтажа</t>
  </si>
  <si>
    <t>10 лет с момента монтажа</t>
  </si>
  <si>
    <t>отклонение после тендера</t>
  </si>
  <si>
    <t>руб</t>
  </si>
  <si>
    <t>%</t>
  </si>
  <si>
    <t xml:space="preserve">Радиатор Prado Classic с бок. Подкл. 22-300-1000 Вт. 1500 </t>
  </si>
  <si>
    <t>Радиатор Prado Classic с бок. Подкл. 22-300-1100 Вт.1650</t>
  </si>
  <si>
    <t xml:space="preserve">Радиатор Prado Classic с бок. Подкл. 22-300-1200 Вт.1800 </t>
  </si>
  <si>
    <t>Радиатор Prado Classic с бок. Подкл. 22-300-1300 Вт.1950</t>
  </si>
  <si>
    <t>Радиатор Prado Classic с бок. Подкл. 22-300-1500 Вт.2250</t>
  </si>
  <si>
    <t xml:space="preserve">Радиатор Prado Classic с бок. Подкл. 22-300-400 Вт. 600 </t>
  </si>
  <si>
    <t>Радиатор Prado Classic с бок. Подкл. 22-300-500 Вт.750</t>
  </si>
  <si>
    <t xml:space="preserve">Радиатор Prado Classic с бок. Подкл. 22-300-800 Вт. 1200 </t>
  </si>
  <si>
    <t xml:space="preserve">Радиатор Prado Classic с бок. Подкл. 22-300-900 Вт.1350 </t>
  </si>
  <si>
    <t xml:space="preserve">Радиатор PRADO Universal 22-300-1000 Вт. 1500 </t>
  </si>
  <si>
    <t>Радиатор PRADO Universal 22-400-1400 Вт.2668</t>
  </si>
  <si>
    <t>Радиатор Prado Classic с бок. Подкл. 22-300</t>
  </si>
  <si>
    <t>Радиатор PRADO Universal 22 серия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</si>
</sst>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D10000"/>
      <name val="Calibri"/>
      <family val="2"/>
      <charset val="204"/>
      <scheme val="minor"/>
    </font>
    <font>
      <sz val="11"/>
      <color rgb="FFED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0" fillId="3" borderId="0" xfId="0" applyNumberForma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3" fillId="3" borderId="9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center" vertical="center" wrapText="1"/>
    </xf>
    <xf numFmtId="4" fontId="0" fillId="6" borderId="2" xfId="0" applyNumberFormat="1" applyFill="1" applyBorder="1" applyAlignment="1">
      <alignment horizontal="center" vertical="center"/>
    </xf>
    <xf numFmtId="4" fontId="2" fillId="6" borderId="2" xfId="0" applyNumberFormat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6" borderId="2" xfId="0" applyNumberFormat="1" applyFill="1" applyBorder="1" applyAlignment="1">
      <alignment horizontal="center" vertical="center" wrapText="1"/>
    </xf>
    <xf numFmtId="4" fontId="0" fillId="3" borderId="2" xfId="0" applyNumberForma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/>
    </xf>
    <xf numFmtId="4" fontId="0" fillId="4" borderId="2" xfId="0" applyNumberFormat="1" applyFill="1" applyBorder="1" applyAlignment="1">
      <alignment horizontal="center" vertical="center"/>
    </xf>
    <xf numFmtId="4" fontId="2" fillId="4" borderId="2" xfId="0" applyNumberFormat="1" applyFont="1" applyFill="1" applyBorder="1" applyAlignment="1">
      <alignment horizontal="center" vertical="center"/>
    </xf>
    <xf numFmtId="4" fontId="0" fillId="6" borderId="10" xfId="0" applyNumberFormat="1" applyFill="1" applyBorder="1" applyAlignment="1">
      <alignment horizontal="left" vertical="center" wrapText="1"/>
    </xf>
    <xf numFmtId="0" fontId="0" fillId="7" borderId="2" xfId="0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 wrapText="1"/>
    </xf>
    <xf numFmtId="4" fontId="0" fillId="7" borderId="2" xfId="0" applyNumberFormat="1" applyFill="1" applyBorder="1" applyAlignment="1">
      <alignment horizontal="center" vertical="center"/>
    </xf>
    <xf numFmtId="4" fontId="2" fillId="7" borderId="2" xfId="0" applyNumberFormat="1" applyFont="1" applyFill="1" applyBorder="1" applyAlignment="1">
      <alignment horizontal="center" vertical="center"/>
    </xf>
    <xf numFmtId="4" fontId="0" fillId="7" borderId="2" xfId="0" applyNumberFormat="1" applyFill="1" applyBorder="1" applyAlignment="1">
      <alignment horizontal="center" vertical="center" wrapText="1"/>
    </xf>
    <xf numFmtId="4" fontId="4" fillId="7" borderId="2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7" fillId="7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4" fontId="2" fillId="3" borderId="2" xfId="0" applyNumberFormat="1" applyFont="1" applyFill="1" applyBorder="1" applyAlignment="1">
      <alignment horizontal="center" vertical="center" wrapText="1"/>
    </xf>
    <xf numFmtId="4" fontId="2" fillId="6" borderId="2" xfId="0" applyNumberFormat="1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>
      <alignment horizontal="center" vertical="center"/>
    </xf>
    <xf numFmtId="4" fontId="8" fillId="0" borderId="2" xfId="0" applyNumberFormat="1" applyFont="1" applyBorder="1" applyAlignment="1">
      <alignment horizontal="center" vertical="center"/>
    </xf>
    <xf numFmtId="0" fontId="10" fillId="8" borderId="2" xfId="1" applyFont="1" applyFill="1" applyBorder="1" applyAlignment="1">
      <alignment vertical="center" wrapText="1"/>
    </xf>
    <xf numFmtId="4" fontId="0" fillId="3" borderId="2" xfId="0" applyNumberForma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4" fontId="2" fillId="0" borderId="2" xfId="1" applyNumberFormat="1" applyFont="1" applyBorder="1" applyAlignment="1">
      <alignment horizontal="right" vertical="center" wrapText="1"/>
    </xf>
    <xf numFmtId="0" fontId="11" fillId="8" borderId="2" xfId="1" applyFont="1" applyFill="1" applyBorder="1" applyAlignment="1">
      <alignment vertical="center" wrapText="1"/>
    </xf>
    <xf numFmtId="4" fontId="2" fillId="5" borderId="2" xfId="0" applyNumberFormat="1" applyFont="1" applyFill="1" applyBorder="1" applyAlignment="1">
      <alignment horizontal="center" vertical="center"/>
    </xf>
    <xf numFmtId="0" fontId="9" fillId="0" borderId="2" xfId="1" applyBorder="1" applyAlignment="1">
      <alignment horizontal="right" vertical="center" wrapText="1"/>
    </xf>
    <xf numFmtId="4" fontId="0" fillId="0" borderId="2" xfId="0" applyNumberFormat="1" applyBorder="1" applyAlignment="1">
      <alignment horizontal="left" vertical="center" wrapText="1"/>
    </xf>
    <xf numFmtId="4" fontId="0" fillId="3" borderId="2" xfId="0" applyNumberFormat="1" applyFill="1" applyBorder="1" applyAlignment="1">
      <alignment horizontal="left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5" borderId="6" xfId="0" applyNumberFormat="1" applyFont="1" applyFill="1" applyBorder="1" applyAlignment="1">
      <alignment horizontal="center" vertical="center" wrapText="1"/>
    </xf>
    <xf numFmtId="4" fontId="2" fillId="5" borderId="7" xfId="0" applyNumberFormat="1" applyFont="1" applyFill="1" applyBorder="1" applyAlignment="1">
      <alignment horizontal="center" vertical="center" wrapText="1"/>
    </xf>
    <xf numFmtId="4" fontId="2" fillId="5" borderId="8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0" fillId="0" borderId="2" xfId="0" applyNumberForma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" fontId="2" fillId="6" borderId="6" xfId="0" applyNumberFormat="1" applyFont="1" applyFill="1" applyBorder="1" applyAlignment="1">
      <alignment horizontal="center" vertical="center" wrapText="1"/>
    </xf>
    <xf numFmtId="4" fontId="2" fillId="6" borderId="7" xfId="0" applyNumberFormat="1" applyFont="1" applyFill="1" applyBorder="1" applyAlignment="1">
      <alignment horizontal="center" vertical="center" wrapText="1"/>
    </xf>
    <xf numFmtId="4" fontId="2" fillId="6" borderId="8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16997CD9-5B10-4B9B-A02A-A64C398777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43F4F-98D4-4AB5-828B-C1AD09B67610}">
  <sheetPr>
    <tabColor rgb="FFFF0000"/>
    <pageSetUpPr fitToPage="1"/>
  </sheetPr>
  <dimension ref="A1:BN29"/>
  <sheetViews>
    <sheetView tabSelected="1" view="pageBreakPreview" zoomScale="85" zoomScaleNormal="100" zoomScaleSheetLayoutView="85" workbookViewId="0">
      <pane xSplit="14" ySplit="3" topLeftCell="O19" activePane="bottomRight" state="frozen"/>
      <selection pane="topRight" activeCell="L1" sqref="L1"/>
      <selection pane="bottomLeft" activeCell="A4" sqref="A4"/>
      <selection pane="bottomRight" activeCell="V20" sqref="V20"/>
    </sheetView>
  </sheetViews>
  <sheetFormatPr defaultRowHeight="15" outlineLevelRow="2" outlineLevelCol="1" x14ac:dyDescent="0.25"/>
  <cols>
    <col min="1" max="1" width="6.42578125" style="1" customWidth="1"/>
    <col min="2" max="2" width="24.85546875" style="61" customWidth="1"/>
    <col min="3" max="3" width="5.85546875" style="1" customWidth="1"/>
    <col min="4" max="5" width="9.140625" style="1" hidden="1" customWidth="1" outlineLevel="1"/>
    <col min="6" max="6" width="2.7109375" style="1" customWidth="1" collapsed="1"/>
    <col min="7" max="13" width="9.140625" style="1" hidden="1" customWidth="1" outlineLevel="1"/>
    <col min="14" max="14" width="9.140625" style="3" collapsed="1"/>
    <col min="15" max="15" width="12.28515625" style="4" customWidth="1"/>
    <col min="16" max="16" width="10.28515625" style="4" hidden="1" customWidth="1" outlineLevel="1"/>
    <col min="17" max="17" width="18.85546875" style="5" customWidth="1" collapsed="1"/>
    <col min="18" max="18" width="17.7109375" style="6" customWidth="1"/>
    <col min="19" max="19" width="13.28515625" style="4" customWidth="1"/>
    <col min="20" max="20" width="14.7109375" style="4" hidden="1" customWidth="1" outlineLevel="1"/>
    <col min="21" max="21" width="20.42578125" style="5" customWidth="1" collapsed="1"/>
    <col min="22" max="22" width="18.140625" style="6" customWidth="1"/>
    <col min="23" max="23" width="13.42578125" style="4" customWidth="1"/>
    <col min="24" max="24" width="14.7109375" style="4" hidden="1" customWidth="1" outlineLevel="1"/>
    <col min="25" max="25" width="19" style="5" customWidth="1" collapsed="1"/>
    <col min="26" max="26" width="17.140625" style="6" customWidth="1"/>
    <col min="27" max="27" width="13.42578125" style="4" customWidth="1"/>
    <col min="28" max="28" width="14.7109375" style="4" hidden="1" customWidth="1" outlineLevel="1"/>
    <col min="29" max="29" width="20.42578125" style="5" customWidth="1" collapsed="1"/>
    <col min="30" max="30" width="17.28515625" style="6" customWidth="1"/>
    <col min="31" max="31" width="13.42578125" style="4" customWidth="1"/>
    <col min="32" max="32" width="14.7109375" style="4" hidden="1" customWidth="1" outlineLevel="1"/>
    <col min="33" max="33" width="20.42578125" style="5" customWidth="1" collapsed="1"/>
    <col min="34" max="34" width="20.42578125" style="5" customWidth="1"/>
    <col min="35" max="35" width="17.28515625" style="6" customWidth="1"/>
    <col min="36" max="36" width="13.42578125" style="4" customWidth="1"/>
    <col min="37" max="37" width="14.7109375" style="4" hidden="1" customWidth="1" outlineLevel="1"/>
    <col min="38" max="38" width="20.42578125" style="5" customWidth="1" collapsed="1"/>
    <col min="39" max="39" width="18.140625" style="6" customWidth="1"/>
    <col min="40" max="40" width="13.42578125" style="4" customWidth="1"/>
    <col min="41" max="41" width="14.7109375" style="4" hidden="1" customWidth="1" outlineLevel="1"/>
    <col min="42" max="42" width="19.5703125" style="5" customWidth="1" collapsed="1"/>
    <col min="43" max="43" width="19.5703125" style="5" customWidth="1"/>
    <col min="44" max="44" width="16.85546875" style="6" customWidth="1"/>
    <col min="45" max="45" width="13.42578125" style="4" customWidth="1" collapsed="1"/>
    <col min="46" max="46" width="14.7109375" style="4" hidden="1" customWidth="1" outlineLevel="1"/>
    <col min="47" max="47" width="20.42578125" style="5" customWidth="1" collapsed="1"/>
    <col min="48" max="48" width="16.85546875" style="6" customWidth="1"/>
    <col min="49" max="16384" width="9.140625" style="1"/>
  </cols>
  <sheetData>
    <row r="1" spans="1:48" x14ac:dyDescent="0.25">
      <c r="A1" s="62" t="s">
        <v>0</v>
      </c>
      <c r="B1" s="62"/>
      <c r="G1" s="63" t="s">
        <v>1</v>
      </c>
      <c r="H1" s="63"/>
      <c r="I1" s="63"/>
      <c r="J1" s="63"/>
      <c r="K1" s="63"/>
      <c r="L1" s="63"/>
    </row>
    <row r="2" spans="1:48" ht="30.75" thickBot="1" x14ac:dyDescent="0.3">
      <c r="A2" s="2" t="s">
        <v>2</v>
      </c>
      <c r="B2" s="7" t="s">
        <v>3</v>
      </c>
      <c r="C2" s="7" t="s">
        <v>4</v>
      </c>
      <c r="D2" s="8" t="s">
        <v>5</v>
      </c>
      <c r="E2" s="8" t="s">
        <v>6</v>
      </c>
      <c r="F2" s="8"/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7" t="s">
        <v>13</v>
      </c>
      <c r="N2" s="9" t="s">
        <v>14</v>
      </c>
      <c r="O2" s="64" t="s">
        <v>15</v>
      </c>
      <c r="P2" s="65"/>
      <c r="Q2" s="65"/>
      <c r="R2" s="66"/>
      <c r="S2" s="67" t="s">
        <v>16</v>
      </c>
      <c r="T2" s="68"/>
      <c r="U2" s="68"/>
      <c r="V2" s="69"/>
      <c r="W2" s="79" t="s">
        <v>17</v>
      </c>
      <c r="X2" s="80"/>
      <c r="Y2" s="80"/>
      <c r="Z2" s="81"/>
      <c r="AA2" s="64" t="s">
        <v>18</v>
      </c>
      <c r="AB2" s="65"/>
      <c r="AC2" s="65"/>
      <c r="AD2" s="66"/>
      <c r="AE2" s="64" t="s">
        <v>19</v>
      </c>
      <c r="AF2" s="65"/>
      <c r="AG2" s="65"/>
      <c r="AH2" s="65"/>
      <c r="AI2" s="66"/>
      <c r="AJ2" s="64" t="s">
        <v>20</v>
      </c>
      <c r="AK2" s="65"/>
      <c r="AL2" s="65"/>
      <c r="AM2" s="66"/>
      <c r="AN2" s="70" t="s">
        <v>21</v>
      </c>
      <c r="AO2" s="71"/>
      <c r="AP2" s="71"/>
      <c r="AQ2" s="71"/>
      <c r="AR2" s="72"/>
      <c r="AS2" s="70" t="s">
        <v>22</v>
      </c>
      <c r="AT2" s="71"/>
      <c r="AU2" s="71"/>
      <c r="AV2" s="72"/>
    </row>
    <row r="3" spans="1:48" ht="15.75" thickBot="1" x14ac:dyDescent="0.3">
      <c r="A3" s="2"/>
      <c r="B3" s="7"/>
      <c r="C3" s="2"/>
      <c r="D3" s="2"/>
      <c r="E3" s="2"/>
      <c r="F3" s="2"/>
      <c r="G3" s="2"/>
      <c r="H3" s="2"/>
      <c r="I3" s="2"/>
      <c r="J3" s="2"/>
      <c r="K3" s="2"/>
      <c r="L3" s="2"/>
      <c r="M3" s="7"/>
      <c r="N3" s="9"/>
      <c r="O3" s="64" t="s">
        <v>23</v>
      </c>
      <c r="P3" s="65"/>
      <c r="Q3" s="65"/>
      <c r="R3" s="11" t="s">
        <v>24</v>
      </c>
      <c r="S3" s="64" t="s">
        <v>23</v>
      </c>
      <c r="T3" s="65"/>
      <c r="U3" s="65"/>
      <c r="V3" s="11" t="s">
        <v>24</v>
      </c>
      <c r="W3" s="64" t="s">
        <v>23</v>
      </c>
      <c r="X3" s="65"/>
      <c r="Y3" s="65"/>
      <c r="Z3" s="11" t="s">
        <v>24</v>
      </c>
      <c r="AA3" s="64" t="s">
        <v>23</v>
      </c>
      <c r="AB3" s="65"/>
      <c r="AC3" s="65"/>
      <c r="AD3" s="11" t="s">
        <v>24</v>
      </c>
      <c r="AE3" s="64" t="s">
        <v>23</v>
      </c>
      <c r="AF3" s="65"/>
      <c r="AG3" s="65"/>
      <c r="AH3" s="12"/>
      <c r="AI3" s="11" t="s">
        <v>24</v>
      </c>
      <c r="AJ3" s="64" t="s">
        <v>23</v>
      </c>
      <c r="AK3" s="65"/>
      <c r="AL3" s="65"/>
      <c r="AM3" s="11" t="s">
        <v>24</v>
      </c>
      <c r="AN3" s="64" t="s">
        <v>23</v>
      </c>
      <c r="AO3" s="65"/>
      <c r="AP3" s="65"/>
      <c r="AQ3" s="12"/>
      <c r="AR3" s="11" t="s">
        <v>24</v>
      </c>
      <c r="AS3" s="64" t="s">
        <v>23</v>
      </c>
      <c r="AT3" s="65"/>
      <c r="AU3" s="65"/>
      <c r="AV3" s="11" t="s">
        <v>24</v>
      </c>
    </row>
    <row r="4" spans="1:48" ht="75" outlineLevel="1" x14ac:dyDescent="0.25">
      <c r="A4" s="13">
        <v>1</v>
      </c>
      <c r="B4" s="14" t="s">
        <v>25</v>
      </c>
      <c r="C4" s="15" t="s">
        <v>26</v>
      </c>
      <c r="D4" s="13"/>
      <c r="E4" s="13"/>
      <c r="F4" s="13"/>
      <c r="G4" s="16">
        <v>85</v>
      </c>
      <c r="H4" s="16">
        <v>75</v>
      </c>
      <c r="I4" s="16">
        <v>75</v>
      </c>
      <c r="J4" s="16">
        <v>75</v>
      </c>
      <c r="K4" s="16">
        <v>75</v>
      </c>
      <c r="L4" s="16">
        <v>76</v>
      </c>
      <c r="M4" s="16"/>
      <c r="N4" s="17"/>
      <c r="O4" s="16"/>
      <c r="P4" s="18">
        <f t="shared" ref="P4" si="0">N4*O4</f>
        <v>0</v>
      </c>
      <c r="Q4" s="19" t="s">
        <v>27</v>
      </c>
      <c r="R4" s="20"/>
      <c r="S4" s="16"/>
      <c r="T4" s="16">
        <f>S4*N4</f>
        <v>0</v>
      </c>
      <c r="U4" s="19" t="s">
        <v>27</v>
      </c>
      <c r="V4" s="20"/>
      <c r="W4" s="18"/>
      <c r="X4" s="21">
        <f t="shared" ref="X4:X13" si="1">W4*N4</f>
        <v>0</v>
      </c>
      <c r="Y4" s="19" t="s">
        <v>28</v>
      </c>
      <c r="Z4" s="20"/>
      <c r="AA4" s="18"/>
      <c r="AB4" s="21">
        <f t="shared" ref="AB4:AB13" si="2">AA4*N4</f>
        <v>0</v>
      </c>
      <c r="AC4" s="19" t="s">
        <v>28</v>
      </c>
      <c r="AD4" s="20"/>
      <c r="AE4" s="18"/>
      <c r="AF4" s="21">
        <f t="shared" ref="AF4:AF13" si="3">AE4*N4</f>
        <v>0</v>
      </c>
      <c r="AG4" s="19" t="s">
        <v>28</v>
      </c>
      <c r="AH4" s="22"/>
      <c r="AI4" s="20"/>
      <c r="AJ4" s="18"/>
      <c r="AK4" s="21">
        <f t="shared" ref="AK4:AK13" si="4">AJ4*N4</f>
        <v>0</v>
      </c>
      <c r="AL4" s="22"/>
      <c r="AM4" s="20"/>
      <c r="AN4" s="18"/>
      <c r="AO4" s="21">
        <f t="shared" ref="AO4:AO13" si="5">AN4*N4</f>
        <v>0</v>
      </c>
      <c r="AP4" s="19" t="s">
        <v>28</v>
      </c>
      <c r="AQ4" s="20"/>
      <c r="AR4" s="20"/>
      <c r="AS4" s="18"/>
      <c r="AT4" s="21">
        <f t="shared" ref="AT4:AT13" si="6">AS4*N4</f>
        <v>0</v>
      </c>
      <c r="AU4" s="19" t="s">
        <v>28</v>
      </c>
      <c r="AV4" s="20"/>
    </row>
    <row r="5" spans="1:48" ht="75" outlineLevel="1" x14ac:dyDescent="0.25">
      <c r="A5" s="2">
        <f>A4+1</f>
        <v>2</v>
      </c>
      <c r="B5" s="23" t="s">
        <v>29</v>
      </c>
      <c r="C5" s="2" t="s">
        <v>30</v>
      </c>
      <c r="D5" s="2"/>
      <c r="E5" s="2"/>
      <c r="F5" s="2"/>
      <c r="G5" s="18">
        <v>4</v>
      </c>
      <c r="H5" s="18">
        <v>8</v>
      </c>
      <c r="I5" s="18">
        <v>8</v>
      </c>
      <c r="J5" s="18">
        <v>8</v>
      </c>
      <c r="K5" s="18">
        <v>8</v>
      </c>
      <c r="L5" s="18">
        <v>4</v>
      </c>
      <c r="M5" s="18"/>
      <c r="N5" s="24">
        <f t="shared" ref="N5:N17" si="7">SUM(G5:M5)</f>
        <v>40</v>
      </c>
      <c r="O5" s="18">
        <v>5159</v>
      </c>
      <c r="P5" s="18">
        <f>N5*O5</f>
        <v>206360</v>
      </c>
      <c r="Q5" s="22" t="s">
        <v>31</v>
      </c>
      <c r="R5" s="20"/>
      <c r="S5" s="18">
        <v>4886.8500000000004</v>
      </c>
      <c r="T5" s="18">
        <f t="shared" ref="T5:T20" si="8">S5*N5</f>
        <v>195474</v>
      </c>
      <c r="U5" s="22" t="s">
        <v>32</v>
      </c>
      <c r="V5" s="20">
        <v>4193.91</v>
      </c>
      <c r="W5" s="18">
        <v>5628.42</v>
      </c>
      <c r="X5" s="21">
        <f t="shared" si="1"/>
        <v>225136.8</v>
      </c>
      <c r="Y5" s="22" t="s">
        <v>33</v>
      </c>
      <c r="Z5" s="20">
        <v>4171.5200000000004</v>
      </c>
      <c r="AA5" s="18">
        <v>5124.4399999999996</v>
      </c>
      <c r="AB5" s="21">
        <f t="shared" si="2"/>
        <v>204977.59999999998</v>
      </c>
      <c r="AC5" s="22" t="s">
        <v>34</v>
      </c>
      <c r="AD5" s="20"/>
      <c r="AE5" s="18">
        <v>6291.43</v>
      </c>
      <c r="AF5" s="21">
        <f t="shared" si="3"/>
        <v>251657.2</v>
      </c>
      <c r="AG5" s="22" t="s">
        <v>35</v>
      </c>
      <c r="AH5" s="22" t="s">
        <v>175</v>
      </c>
      <c r="AI5" s="20">
        <v>5678.77</v>
      </c>
      <c r="AJ5" s="18">
        <v>7394</v>
      </c>
      <c r="AK5" s="21">
        <f t="shared" si="4"/>
        <v>295760</v>
      </c>
      <c r="AL5" s="22" t="s">
        <v>35</v>
      </c>
      <c r="AM5" s="20"/>
      <c r="AN5" s="18">
        <v>6320.19</v>
      </c>
      <c r="AO5" s="21">
        <f t="shared" si="5"/>
        <v>252807.59999999998</v>
      </c>
      <c r="AP5" s="22" t="s">
        <v>36</v>
      </c>
      <c r="AQ5" s="20" t="s">
        <v>37</v>
      </c>
      <c r="AR5" s="20">
        <v>4414.4799999999996</v>
      </c>
      <c r="AS5" s="18">
        <v>5825.4</v>
      </c>
      <c r="AT5" s="21">
        <f t="shared" si="6"/>
        <v>233016</v>
      </c>
      <c r="AU5" s="22" t="s">
        <v>35</v>
      </c>
      <c r="AV5" s="20">
        <v>5343.45</v>
      </c>
    </row>
    <row r="6" spans="1:48" ht="75" outlineLevel="1" x14ac:dyDescent="0.25">
      <c r="A6" s="2">
        <f t="shared" ref="A6:A27" si="9">A5+1</f>
        <v>3</v>
      </c>
      <c r="B6" s="23" t="s">
        <v>38</v>
      </c>
      <c r="C6" s="2" t="s">
        <v>30</v>
      </c>
      <c r="D6" s="2"/>
      <c r="E6" s="2"/>
      <c r="F6" s="2"/>
      <c r="G6" s="18">
        <v>14</v>
      </c>
      <c r="H6" s="18">
        <v>16</v>
      </c>
      <c r="I6" s="18">
        <v>16</v>
      </c>
      <c r="J6" s="18">
        <v>16</v>
      </c>
      <c r="K6" s="18">
        <v>16</v>
      </c>
      <c r="L6" s="18">
        <v>11</v>
      </c>
      <c r="M6" s="18"/>
      <c r="N6" s="24">
        <f t="shared" si="7"/>
        <v>89</v>
      </c>
      <c r="O6" s="18">
        <v>4546</v>
      </c>
      <c r="P6" s="18">
        <f t="shared" ref="P6:P13" si="10">N6*O6</f>
        <v>404594</v>
      </c>
      <c r="Q6" s="22" t="s">
        <v>39</v>
      </c>
      <c r="R6" s="20"/>
      <c r="S6" s="18">
        <v>4405.38</v>
      </c>
      <c r="T6" s="18">
        <f t="shared" si="8"/>
        <v>392078.82</v>
      </c>
      <c r="U6" s="22" t="s">
        <v>40</v>
      </c>
      <c r="V6" s="20">
        <v>3781.27</v>
      </c>
      <c r="W6" s="18">
        <v>5029.5</v>
      </c>
      <c r="X6" s="21">
        <f t="shared" si="1"/>
        <v>447625.5</v>
      </c>
      <c r="Y6" s="22" t="s">
        <v>41</v>
      </c>
      <c r="Z6" s="20">
        <v>3727.63</v>
      </c>
      <c r="AA6" s="18">
        <v>5032.07</v>
      </c>
      <c r="AB6" s="21">
        <f t="shared" si="2"/>
        <v>447854.23</v>
      </c>
      <c r="AC6" s="22" t="s">
        <v>42</v>
      </c>
      <c r="AD6" s="20"/>
      <c r="AE6" s="18">
        <v>5646.02</v>
      </c>
      <c r="AF6" s="21">
        <f t="shared" si="3"/>
        <v>502495.78</v>
      </c>
      <c r="AG6" s="22" t="s">
        <v>43</v>
      </c>
      <c r="AH6" s="22" t="s">
        <v>174</v>
      </c>
      <c r="AI6" s="20">
        <v>5073.95</v>
      </c>
      <c r="AJ6" s="18">
        <v>6636</v>
      </c>
      <c r="AK6" s="21">
        <f t="shared" si="4"/>
        <v>590604</v>
      </c>
      <c r="AL6" s="22" t="s">
        <v>43</v>
      </c>
      <c r="AM6" s="20"/>
      <c r="AN6" s="18">
        <v>5697.51</v>
      </c>
      <c r="AO6" s="21">
        <f t="shared" si="5"/>
        <v>507078.39</v>
      </c>
      <c r="AP6" s="22" t="s">
        <v>44</v>
      </c>
      <c r="AQ6" s="20" t="s">
        <v>45</v>
      </c>
      <c r="AR6" s="20">
        <v>4169.37</v>
      </c>
      <c r="AS6" s="18">
        <v>5227.8</v>
      </c>
      <c r="AT6" s="21">
        <f t="shared" si="6"/>
        <v>465274.2</v>
      </c>
      <c r="AU6" s="22" t="s">
        <v>43</v>
      </c>
      <c r="AV6" s="20">
        <v>4795.29</v>
      </c>
    </row>
    <row r="7" spans="1:48" ht="75" outlineLevel="1" x14ac:dyDescent="0.25">
      <c r="A7" s="2">
        <f t="shared" si="9"/>
        <v>4</v>
      </c>
      <c r="B7" s="23" t="s">
        <v>46</v>
      </c>
      <c r="C7" s="2" t="s">
        <v>30</v>
      </c>
      <c r="D7" s="2"/>
      <c r="E7" s="2"/>
      <c r="F7" s="2"/>
      <c r="G7" s="18">
        <v>4</v>
      </c>
      <c r="H7" s="18">
        <v>4</v>
      </c>
      <c r="I7" s="18">
        <v>4</v>
      </c>
      <c r="J7" s="18">
        <v>4</v>
      </c>
      <c r="K7" s="18">
        <v>4</v>
      </c>
      <c r="L7" s="18">
        <v>3</v>
      </c>
      <c r="M7" s="18"/>
      <c r="N7" s="24">
        <f t="shared" si="7"/>
        <v>23</v>
      </c>
      <c r="O7" s="18">
        <v>4272</v>
      </c>
      <c r="P7" s="18">
        <f t="shared" si="10"/>
        <v>98256</v>
      </c>
      <c r="Q7" s="22"/>
      <c r="R7" s="20"/>
      <c r="S7" s="18">
        <v>4001.01</v>
      </c>
      <c r="T7" s="18">
        <f t="shared" si="8"/>
        <v>92023.23000000001</v>
      </c>
      <c r="U7" s="22" t="s">
        <v>47</v>
      </c>
      <c r="V7" s="20">
        <v>3433.68</v>
      </c>
      <c r="W7" s="18">
        <v>4743.8999999999996</v>
      </c>
      <c r="X7" s="21">
        <f t="shared" si="1"/>
        <v>109109.7</v>
      </c>
      <c r="Y7" s="22" t="s">
        <v>48</v>
      </c>
      <c r="Z7" s="20">
        <v>3515.95</v>
      </c>
      <c r="AA7" s="18">
        <v>4570.92</v>
      </c>
      <c r="AB7" s="21">
        <f t="shared" si="2"/>
        <v>105131.16</v>
      </c>
      <c r="AC7" s="22" t="s">
        <v>49</v>
      </c>
      <c r="AD7" s="20"/>
      <c r="AE7" s="18">
        <v>5300.64</v>
      </c>
      <c r="AF7" s="21">
        <f t="shared" si="3"/>
        <v>121914.72</v>
      </c>
      <c r="AG7" s="22" t="s">
        <v>50</v>
      </c>
      <c r="AH7" s="22" t="s">
        <v>173</v>
      </c>
      <c r="AI7" s="20">
        <v>4695.08</v>
      </c>
      <c r="AJ7" s="18">
        <v>6230</v>
      </c>
      <c r="AK7" s="21">
        <f t="shared" si="4"/>
        <v>143290</v>
      </c>
      <c r="AL7" s="22" t="s">
        <v>50</v>
      </c>
      <c r="AM7" s="20"/>
      <c r="AN7" s="18">
        <v>5174.54</v>
      </c>
      <c r="AO7" s="21">
        <f t="shared" si="5"/>
        <v>119014.42</v>
      </c>
      <c r="AP7" s="22" t="s">
        <v>51</v>
      </c>
      <c r="AQ7" s="20" t="s">
        <v>52</v>
      </c>
      <c r="AR7" s="20">
        <v>3929.53</v>
      </c>
      <c r="AS7" s="18">
        <v>4908</v>
      </c>
      <c r="AT7" s="21">
        <f t="shared" si="6"/>
        <v>112884</v>
      </c>
      <c r="AU7" s="22" t="s">
        <v>50</v>
      </c>
      <c r="AV7" s="20">
        <v>4501.95</v>
      </c>
    </row>
    <row r="8" spans="1:48" ht="75" outlineLevel="1" x14ac:dyDescent="0.25">
      <c r="A8" s="2">
        <f t="shared" si="9"/>
        <v>5</v>
      </c>
      <c r="B8" s="23" t="s">
        <v>53</v>
      </c>
      <c r="C8" s="2" t="s">
        <v>30</v>
      </c>
      <c r="D8" s="2"/>
      <c r="E8" s="2"/>
      <c r="F8" s="2"/>
      <c r="G8" s="18">
        <v>12</v>
      </c>
      <c r="H8" s="18">
        <v>6</v>
      </c>
      <c r="I8" s="18">
        <v>6</v>
      </c>
      <c r="J8" s="18">
        <v>6</v>
      </c>
      <c r="K8" s="18">
        <v>6</v>
      </c>
      <c r="L8" s="18">
        <v>12</v>
      </c>
      <c r="M8" s="18"/>
      <c r="N8" s="24">
        <f t="shared" si="7"/>
        <v>48</v>
      </c>
      <c r="O8" s="18">
        <v>3999</v>
      </c>
      <c r="P8" s="18">
        <f t="shared" si="10"/>
        <v>191952</v>
      </c>
      <c r="Q8" s="22" t="s">
        <v>54</v>
      </c>
      <c r="R8" s="20"/>
      <c r="S8" s="18">
        <v>3817.12</v>
      </c>
      <c r="T8" s="18">
        <f t="shared" si="8"/>
        <v>183221.76000000001</v>
      </c>
      <c r="U8" s="22" t="s">
        <v>55</v>
      </c>
      <c r="V8" s="20">
        <v>3276.36</v>
      </c>
      <c r="W8" s="18">
        <v>4460.3999999999996</v>
      </c>
      <c r="X8" s="21">
        <f t="shared" si="1"/>
        <v>214099.19999999998</v>
      </c>
      <c r="Y8" s="22" t="s">
        <v>56</v>
      </c>
      <c r="Z8" s="20">
        <v>3305.84</v>
      </c>
      <c r="AA8" s="18">
        <v>4351.55</v>
      </c>
      <c r="AB8" s="21">
        <f t="shared" si="2"/>
        <v>208874.40000000002</v>
      </c>
      <c r="AC8" s="22" t="s">
        <v>57</v>
      </c>
      <c r="AD8" s="20"/>
      <c r="AE8" s="18">
        <v>4989.6000000000004</v>
      </c>
      <c r="AF8" s="21">
        <f t="shared" si="3"/>
        <v>239500.80000000002</v>
      </c>
      <c r="AG8" s="22" t="s">
        <v>58</v>
      </c>
      <c r="AH8" s="22" t="s">
        <v>172</v>
      </c>
      <c r="AI8" s="20">
        <v>4285.1000000000004</v>
      </c>
      <c r="AJ8" s="18">
        <v>5864</v>
      </c>
      <c r="AK8" s="21">
        <f t="shared" si="4"/>
        <v>281472</v>
      </c>
      <c r="AL8" s="22" t="s">
        <v>58</v>
      </c>
      <c r="AM8" s="20"/>
      <c r="AN8" s="18">
        <v>4936.7299999999996</v>
      </c>
      <c r="AO8" s="21">
        <f t="shared" si="5"/>
        <v>236963.03999999998</v>
      </c>
      <c r="AP8" s="22" t="s">
        <v>59</v>
      </c>
      <c r="AQ8" s="20" t="s">
        <v>60</v>
      </c>
      <c r="AR8" s="20">
        <v>3683.82</v>
      </c>
      <c r="AS8" s="18">
        <v>4620</v>
      </c>
      <c r="AT8" s="21">
        <f t="shared" si="6"/>
        <v>221760</v>
      </c>
      <c r="AU8" s="22" t="s">
        <v>58</v>
      </c>
      <c r="AV8" s="20">
        <v>4237.78</v>
      </c>
    </row>
    <row r="9" spans="1:48" ht="75" outlineLevel="1" x14ac:dyDescent="0.25">
      <c r="A9" s="25">
        <f t="shared" si="9"/>
        <v>6</v>
      </c>
      <c r="B9" s="26" t="s">
        <v>61</v>
      </c>
      <c r="C9" s="25" t="s">
        <v>30</v>
      </c>
      <c r="D9" s="25">
        <v>2</v>
      </c>
      <c r="E9" s="25"/>
      <c r="F9" s="25"/>
      <c r="G9" s="27">
        <f>10+2</f>
        <v>12</v>
      </c>
      <c r="H9" s="27">
        <f>10+2</f>
        <v>12</v>
      </c>
      <c r="I9" s="27">
        <f>10+2</f>
        <v>12</v>
      </c>
      <c r="J9" s="27">
        <f>10+2</f>
        <v>12</v>
      </c>
      <c r="K9" s="27">
        <f>10+2</f>
        <v>12</v>
      </c>
      <c r="L9" s="27">
        <f>9+2</f>
        <v>11</v>
      </c>
      <c r="M9" s="27"/>
      <c r="N9" s="28">
        <f t="shared" si="7"/>
        <v>71</v>
      </c>
      <c r="O9" s="18">
        <v>3712</v>
      </c>
      <c r="P9" s="18">
        <f t="shared" si="10"/>
        <v>263552</v>
      </c>
      <c r="Q9" s="22" t="s">
        <v>62</v>
      </c>
      <c r="R9" s="20"/>
      <c r="S9" s="18">
        <v>3541.32</v>
      </c>
      <c r="T9" s="18">
        <f t="shared" si="8"/>
        <v>251433.72</v>
      </c>
      <c r="U9" s="22" t="s">
        <v>63</v>
      </c>
      <c r="V9" s="20">
        <v>3039.63</v>
      </c>
      <c r="W9" s="18">
        <v>4175.6400000000003</v>
      </c>
      <c r="X9" s="21">
        <f t="shared" si="1"/>
        <v>296470.44</v>
      </c>
      <c r="Y9" s="22" t="s">
        <v>64</v>
      </c>
      <c r="Z9" s="20">
        <v>3094.79</v>
      </c>
      <c r="AA9" s="18">
        <v>4036.13</v>
      </c>
      <c r="AB9" s="21">
        <f t="shared" si="2"/>
        <v>286565.23</v>
      </c>
      <c r="AC9" s="22" t="s">
        <v>65</v>
      </c>
      <c r="AD9" s="20"/>
      <c r="AE9" s="18">
        <v>4666.25</v>
      </c>
      <c r="AF9" s="21">
        <f t="shared" si="3"/>
        <v>331303.75</v>
      </c>
      <c r="AG9" s="22" t="s">
        <v>66</v>
      </c>
      <c r="AH9" s="22" t="s">
        <v>171</v>
      </c>
      <c r="AI9" s="20">
        <v>4012.07</v>
      </c>
      <c r="AJ9" s="18">
        <v>5484</v>
      </c>
      <c r="AK9" s="21">
        <f t="shared" si="4"/>
        <v>389364</v>
      </c>
      <c r="AL9" s="22" t="s">
        <v>66</v>
      </c>
      <c r="AM9" s="20"/>
      <c r="AN9" s="18">
        <v>4580.03</v>
      </c>
      <c r="AO9" s="21">
        <f t="shared" si="5"/>
        <v>325182.13</v>
      </c>
      <c r="AP9" s="22" t="s">
        <v>67</v>
      </c>
      <c r="AQ9" s="20" t="s">
        <v>68</v>
      </c>
      <c r="AR9" s="20">
        <v>3433.3</v>
      </c>
      <c r="AS9" s="18">
        <v>4320.6000000000004</v>
      </c>
      <c r="AT9" s="21">
        <f t="shared" si="6"/>
        <v>306762.60000000003</v>
      </c>
      <c r="AU9" s="22" t="s">
        <v>66</v>
      </c>
      <c r="AV9" s="20">
        <v>3963.15</v>
      </c>
    </row>
    <row r="10" spans="1:48" ht="75" outlineLevel="1" x14ac:dyDescent="0.25">
      <c r="A10" s="2">
        <f t="shared" si="9"/>
        <v>7</v>
      </c>
      <c r="B10" s="23" t="s">
        <v>69</v>
      </c>
      <c r="C10" s="2" t="s">
        <v>30</v>
      </c>
      <c r="D10" s="2"/>
      <c r="E10" s="2"/>
      <c r="F10" s="2"/>
      <c r="G10" s="18">
        <v>6</v>
      </c>
      <c r="H10" s="18">
        <v>6</v>
      </c>
      <c r="I10" s="18">
        <v>6</v>
      </c>
      <c r="J10" s="18">
        <v>6</v>
      </c>
      <c r="K10" s="18">
        <v>6</v>
      </c>
      <c r="L10" s="18">
        <v>6</v>
      </c>
      <c r="M10" s="18"/>
      <c r="N10" s="24">
        <f t="shared" si="7"/>
        <v>36</v>
      </c>
      <c r="O10" s="18">
        <v>3022</v>
      </c>
      <c r="P10" s="18">
        <f t="shared" si="10"/>
        <v>108792</v>
      </c>
      <c r="Q10" s="22" t="s">
        <v>70</v>
      </c>
      <c r="R10" s="20"/>
      <c r="S10" s="18">
        <v>3072.11</v>
      </c>
      <c r="T10" s="18">
        <f t="shared" si="8"/>
        <v>110595.96</v>
      </c>
      <c r="U10" s="22" t="s">
        <v>71</v>
      </c>
      <c r="V10" s="20">
        <v>2636.55</v>
      </c>
      <c r="W10" s="18">
        <v>3575.04</v>
      </c>
      <c r="X10" s="21">
        <f t="shared" si="1"/>
        <v>128701.44</v>
      </c>
      <c r="Y10" s="22" t="s">
        <v>72</v>
      </c>
      <c r="Z10" s="20">
        <v>2649.65</v>
      </c>
      <c r="AA10" s="18">
        <v>3509.25</v>
      </c>
      <c r="AB10" s="21">
        <f t="shared" si="2"/>
        <v>126333</v>
      </c>
      <c r="AC10" s="22" t="s">
        <v>73</v>
      </c>
      <c r="AD10" s="20"/>
      <c r="AE10" s="18">
        <v>4011.77</v>
      </c>
      <c r="AF10" s="21">
        <f t="shared" si="3"/>
        <v>144423.72</v>
      </c>
      <c r="AG10" s="22" t="s">
        <v>74</v>
      </c>
      <c r="AH10" s="22" t="s">
        <v>178</v>
      </c>
      <c r="AI10" s="20">
        <v>3332.09</v>
      </c>
      <c r="AJ10" s="18">
        <v>4715</v>
      </c>
      <c r="AK10" s="21">
        <f t="shared" si="4"/>
        <v>169740</v>
      </c>
      <c r="AL10" s="22" t="s">
        <v>74</v>
      </c>
      <c r="AM10" s="20"/>
      <c r="AN10" s="18">
        <v>3972.66</v>
      </c>
      <c r="AO10" s="21">
        <f t="shared" si="5"/>
        <v>143015.76</v>
      </c>
      <c r="AP10" s="22" t="s">
        <v>75</v>
      </c>
      <c r="AQ10" s="20" t="s">
        <v>76</v>
      </c>
      <c r="AR10" s="20">
        <v>2819.41</v>
      </c>
      <c r="AS10" s="18">
        <v>3714.6</v>
      </c>
      <c r="AT10" s="21">
        <f t="shared" si="6"/>
        <v>133725.6</v>
      </c>
      <c r="AU10" s="22" t="s">
        <v>74</v>
      </c>
      <c r="AV10" s="20">
        <v>3407.28</v>
      </c>
    </row>
    <row r="11" spans="1:48" ht="75" outlineLevel="1" x14ac:dyDescent="0.25">
      <c r="A11" s="2">
        <f t="shared" si="9"/>
        <v>8</v>
      </c>
      <c r="B11" s="23" t="s">
        <v>77</v>
      </c>
      <c r="C11" s="2" t="s">
        <v>30</v>
      </c>
      <c r="D11" s="2"/>
      <c r="E11" s="2"/>
      <c r="F11" s="2"/>
      <c r="G11" s="18">
        <v>4</v>
      </c>
      <c r="H11" s="18"/>
      <c r="I11" s="18"/>
      <c r="J11" s="18"/>
      <c r="K11" s="18"/>
      <c r="L11" s="18">
        <v>2</v>
      </c>
      <c r="M11" s="18"/>
      <c r="N11" s="24">
        <f t="shared" si="7"/>
        <v>6</v>
      </c>
      <c r="O11" s="18">
        <v>2190</v>
      </c>
      <c r="P11" s="18">
        <f t="shared" si="10"/>
        <v>13140</v>
      </c>
      <c r="Q11" s="22" t="s">
        <v>78</v>
      </c>
      <c r="R11" s="20"/>
      <c r="S11" s="18">
        <v>2468.29</v>
      </c>
      <c r="T11" s="18">
        <f t="shared" si="8"/>
        <v>14809.74</v>
      </c>
      <c r="U11" s="22" t="s">
        <v>79</v>
      </c>
      <c r="V11" s="20">
        <v>2117.7600000000002</v>
      </c>
      <c r="W11" s="18">
        <v>2737.56</v>
      </c>
      <c r="X11" s="21">
        <f t="shared" si="1"/>
        <v>16425.36</v>
      </c>
      <c r="Y11" s="22" t="s">
        <v>80</v>
      </c>
      <c r="Z11" s="20">
        <v>2028.95</v>
      </c>
      <c r="AA11" s="18">
        <v>2814.08</v>
      </c>
      <c r="AB11" s="21">
        <f t="shared" si="2"/>
        <v>16884.48</v>
      </c>
      <c r="AC11" s="22" t="s">
        <v>81</v>
      </c>
      <c r="AD11" s="20"/>
      <c r="AE11" s="18">
        <v>3066.98</v>
      </c>
      <c r="AF11" s="21">
        <f t="shared" si="3"/>
        <v>18401.88</v>
      </c>
      <c r="AG11" s="22" t="s">
        <v>82</v>
      </c>
      <c r="AH11" s="22" t="s">
        <v>177</v>
      </c>
      <c r="AI11" s="20">
        <v>2366.98</v>
      </c>
      <c r="AJ11" s="18">
        <v>3605</v>
      </c>
      <c r="AK11" s="21">
        <f t="shared" si="4"/>
        <v>21630</v>
      </c>
      <c r="AL11" s="22" t="s">
        <v>82</v>
      </c>
      <c r="AM11" s="20"/>
      <c r="AN11" s="18">
        <v>3191.44</v>
      </c>
      <c r="AO11" s="21">
        <f t="shared" si="5"/>
        <v>19148.64</v>
      </c>
      <c r="AP11" s="22" t="s">
        <v>83</v>
      </c>
      <c r="AQ11" s="20" t="s">
        <v>84</v>
      </c>
      <c r="AR11" s="20">
        <v>2078.8200000000002</v>
      </c>
      <c r="AS11" s="18">
        <v>2839.8</v>
      </c>
      <c r="AT11" s="21">
        <f t="shared" si="6"/>
        <v>17038.800000000003</v>
      </c>
      <c r="AU11" s="22" t="s">
        <v>82</v>
      </c>
      <c r="AV11" s="20">
        <v>2604.86</v>
      </c>
    </row>
    <row r="12" spans="1:48" ht="75" outlineLevel="1" x14ac:dyDescent="0.25">
      <c r="A12" s="2">
        <f t="shared" si="9"/>
        <v>9</v>
      </c>
      <c r="B12" s="23" t="s">
        <v>85</v>
      </c>
      <c r="C12" s="2" t="s">
        <v>30</v>
      </c>
      <c r="D12" s="2"/>
      <c r="E12" s="2"/>
      <c r="F12" s="2"/>
      <c r="G12" s="18">
        <v>26</v>
      </c>
      <c r="H12" s="18">
        <v>20</v>
      </c>
      <c r="I12" s="18">
        <v>20</v>
      </c>
      <c r="J12" s="18">
        <v>20</v>
      </c>
      <c r="K12" s="18">
        <v>20</v>
      </c>
      <c r="L12" s="18">
        <v>24</v>
      </c>
      <c r="M12" s="18"/>
      <c r="N12" s="24">
        <f t="shared" si="7"/>
        <v>130</v>
      </c>
      <c r="O12" s="18">
        <v>1909</v>
      </c>
      <c r="P12" s="18">
        <f t="shared" si="10"/>
        <v>248170</v>
      </c>
      <c r="Q12" s="22" t="s">
        <v>86</v>
      </c>
      <c r="R12" s="20"/>
      <c r="S12" s="18">
        <v>2223.73</v>
      </c>
      <c r="T12" s="18">
        <f t="shared" si="8"/>
        <v>289084.90000000002</v>
      </c>
      <c r="U12" s="22" t="s">
        <v>87</v>
      </c>
      <c r="V12" s="20">
        <v>1908.17</v>
      </c>
      <c r="W12" s="18">
        <v>2476.3200000000002</v>
      </c>
      <c r="X12" s="21">
        <f t="shared" si="1"/>
        <v>321921.60000000003</v>
      </c>
      <c r="Y12" s="22" t="s">
        <v>88</v>
      </c>
      <c r="Z12" s="20">
        <v>1835.33</v>
      </c>
      <c r="AA12" s="18">
        <v>2540.09</v>
      </c>
      <c r="AB12" s="21">
        <f t="shared" si="2"/>
        <v>330211.7</v>
      </c>
      <c r="AC12" s="22" t="s">
        <v>89</v>
      </c>
      <c r="AD12" s="20"/>
      <c r="AE12" s="18">
        <v>2773.44</v>
      </c>
      <c r="AF12" s="21">
        <f t="shared" si="3"/>
        <v>360547.2</v>
      </c>
      <c r="AG12" s="22" t="s">
        <v>90</v>
      </c>
      <c r="AH12" s="22" t="s">
        <v>176</v>
      </c>
      <c r="AI12" s="20">
        <v>2022.24</v>
      </c>
      <c r="AJ12" s="18">
        <v>3260</v>
      </c>
      <c r="AK12" s="21">
        <f t="shared" si="4"/>
        <v>423800</v>
      </c>
      <c r="AL12" s="22" t="s">
        <v>90</v>
      </c>
      <c r="AM12" s="20"/>
      <c r="AN12" s="18">
        <v>2875.6</v>
      </c>
      <c r="AO12" s="21">
        <f t="shared" si="5"/>
        <v>373828</v>
      </c>
      <c r="AP12" s="22" t="s">
        <v>91</v>
      </c>
      <c r="AQ12" s="20" t="s">
        <v>92</v>
      </c>
      <c r="AR12" s="20">
        <v>1831.56</v>
      </c>
      <c r="AS12" s="18">
        <v>2568</v>
      </c>
      <c r="AT12" s="21">
        <f t="shared" si="6"/>
        <v>333840</v>
      </c>
      <c r="AU12" s="22" t="s">
        <v>90</v>
      </c>
      <c r="AV12" s="20">
        <v>2355.54</v>
      </c>
    </row>
    <row r="13" spans="1:48" ht="75" outlineLevel="1" x14ac:dyDescent="0.25">
      <c r="A13" s="2">
        <f t="shared" si="9"/>
        <v>10</v>
      </c>
      <c r="B13" s="26" t="s">
        <v>93</v>
      </c>
      <c r="C13" s="25" t="s">
        <v>30</v>
      </c>
      <c r="D13" s="25">
        <v>3</v>
      </c>
      <c r="E13" s="25"/>
      <c r="F13" s="25"/>
      <c r="G13" s="27">
        <v>3</v>
      </c>
      <c r="H13" s="27">
        <v>3</v>
      </c>
      <c r="I13" s="27">
        <v>3</v>
      </c>
      <c r="J13" s="27">
        <v>3</v>
      </c>
      <c r="K13" s="27">
        <v>3</v>
      </c>
      <c r="L13" s="27">
        <v>3</v>
      </c>
      <c r="M13" s="27"/>
      <c r="N13" s="28">
        <f t="shared" si="7"/>
        <v>18</v>
      </c>
      <c r="O13" s="18">
        <v>3306</v>
      </c>
      <c r="P13" s="18">
        <f t="shared" si="10"/>
        <v>59508</v>
      </c>
      <c r="Q13" s="22" t="s">
        <v>94</v>
      </c>
      <c r="R13" s="20"/>
      <c r="S13" s="18">
        <v>3398.38</v>
      </c>
      <c r="T13" s="18">
        <f t="shared" si="8"/>
        <v>61170.840000000004</v>
      </c>
      <c r="U13" s="22" t="s">
        <v>95</v>
      </c>
      <c r="V13" s="20">
        <v>2916.57</v>
      </c>
      <c r="W13" s="18">
        <v>3855.6</v>
      </c>
      <c r="X13" s="21">
        <f t="shared" si="1"/>
        <v>69400.800000000003</v>
      </c>
      <c r="Y13" s="22" t="s">
        <v>96</v>
      </c>
      <c r="Z13" s="20">
        <v>2857.59</v>
      </c>
      <c r="AA13" s="18">
        <v>3883.3</v>
      </c>
      <c r="AB13" s="21">
        <f t="shared" si="2"/>
        <v>69899.400000000009</v>
      </c>
      <c r="AC13" s="22" t="s">
        <v>97</v>
      </c>
      <c r="AD13" s="20"/>
      <c r="AE13" s="18">
        <v>4311.79</v>
      </c>
      <c r="AF13" s="21">
        <f t="shared" si="3"/>
        <v>77612.22</v>
      </c>
      <c r="AG13" s="22" t="s">
        <v>98</v>
      </c>
      <c r="AH13" s="22" t="s">
        <v>179</v>
      </c>
      <c r="AI13" s="20">
        <v>3593.89</v>
      </c>
      <c r="AJ13" s="18">
        <v>5068</v>
      </c>
      <c r="AK13" s="21">
        <f t="shared" si="4"/>
        <v>91224</v>
      </c>
      <c r="AL13" s="22" t="s">
        <v>98</v>
      </c>
      <c r="AM13" s="20"/>
      <c r="AN13" s="18">
        <v>4394.6000000000004</v>
      </c>
      <c r="AO13" s="21">
        <f t="shared" si="5"/>
        <v>79102.8</v>
      </c>
      <c r="AP13" s="22" t="s">
        <v>99</v>
      </c>
      <c r="AQ13" s="20" t="s">
        <v>100</v>
      </c>
      <c r="AR13" s="20">
        <v>3071.13</v>
      </c>
      <c r="AS13" s="18">
        <v>3992.4</v>
      </c>
      <c r="AT13" s="21">
        <f t="shared" si="6"/>
        <v>71863.199999999997</v>
      </c>
      <c r="AU13" s="22" t="s">
        <v>98</v>
      </c>
      <c r="AV13" s="20">
        <v>3662.1</v>
      </c>
    </row>
    <row r="14" spans="1:48" ht="90" outlineLevel="1" x14ac:dyDescent="0.25">
      <c r="A14" s="2">
        <f t="shared" si="9"/>
        <v>11</v>
      </c>
      <c r="B14" s="29" t="s">
        <v>101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4">
        <f>461*2</f>
        <v>922</v>
      </c>
      <c r="O14" s="18">
        <v>195</v>
      </c>
      <c r="P14" s="18">
        <f>N14*O14</f>
        <v>179790</v>
      </c>
      <c r="Q14" s="22" t="s">
        <v>102</v>
      </c>
      <c r="R14" s="20"/>
      <c r="S14" s="18"/>
      <c r="T14" s="18"/>
      <c r="U14" s="19" t="s">
        <v>103</v>
      </c>
      <c r="V14" s="20"/>
      <c r="W14" s="18"/>
      <c r="X14" s="21"/>
      <c r="Y14" s="19" t="s">
        <v>103</v>
      </c>
      <c r="Z14" s="20"/>
      <c r="AA14" s="18"/>
      <c r="AB14" s="21"/>
      <c r="AC14" s="19" t="s">
        <v>103</v>
      </c>
      <c r="AD14" s="20"/>
      <c r="AE14" s="18"/>
      <c r="AF14" s="21"/>
      <c r="AG14" s="19" t="s">
        <v>103</v>
      </c>
      <c r="AH14" s="19"/>
      <c r="AI14" s="20"/>
      <c r="AJ14" s="18"/>
      <c r="AK14" s="21"/>
      <c r="AL14" s="19" t="s">
        <v>103</v>
      </c>
      <c r="AM14" s="20"/>
      <c r="AN14" s="18"/>
      <c r="AO14" s="21"/>
      <c r="AP14" s="19" t="s">
        <v>103</v>
      </c>
      <c r="AQ14" s="20" t="s">
        <v>104</v>
      </c>
      <c r="AR14" s="20">
        <v>151.47999999999999</v>
      </c>
      <c r="AS14" s="18"/>
      <c r="AT14" s="21"/>
      <c r="AU14" s="19" t="s">
        <v>103</v>
      </c>
      <c r="AV14" s="20"/>
    </row>
    <row r="15" spans="1:48" s="36" customFormat="1" ht="75" x14ac:dyDescent="0.25">
      <c r="A15" s="30">
        <v>16</v>
      </c>
      <c r="B15" s="31" t="s">
        <v>105</v>
      </c>
      <c r="C15" s="30" t="s">
        <v>30</v>
      </c>
      <c r="D15" s="30"/>
      <c r="E15" s="30"/>
      <c r="F15" s="30"/>
      <c r="G15" s="32"/>
      <c r="H15" s="32"/>
      <c r="I15" s="32"/>
      <c r="J15" s="32"/>
      <c r="K15" s="32"/>
      <c r="L15" s="32"/>
      <c r="M15" s="32"/>
      <c r="N15" s="33">
        <f>SUM(N5:N13)</f>
        <v>461</v>
      </c>
      <c r="O15" s="32">
        <f>SUM(P4:P14)</f>
        <v>1774114</v>
      </c>
      <c r="P15" s="32"/>
      <c r="Q15" s="34" t="s">
        <v>106</v>
      </c>
      <c r="R15" s="34"/>
      <c r="S15" s="32">
        <f>SUM(T4:T13)</f>
        <v>1589892.97</v>
      </c>
      <c r="T15" s="32"/>
      <c r="U15" s="34" t="s">
        <v>107</v>
      </c>
      <c r="V15" s="32">
        <f>V5*40+V6*89+V7*23+V8*48+V9*71+V10*36+V11*6+V12*130+V13*18</f>
        <v>1364525.8</v>
      </c>
      <c r="W15" s="32">
        <f>SUM(X4:X13)</f>
        <v>1828890.84</v>
      </c>
      <c r="X15" s="35"/>
      <c r="Y15" s="34" t="s">
        <v>108</v>
      </c>
      <c r="Z15" s="32">
        <f>Z5*40+Z6*89+Z7*23+Z8*48+Z9*71+Z10*36+Z11*6+Z12*130+Z13*18</f>
        <v>1355487.75</v>
      </c>
      <c r="AA15" s="32">
        <f>SUM(AB4:AB13)</f>
        <v>1796731.2</v>
      </c>
      <c r="AB15" s="35"/>
      <c r="AC15" s="34" t="s">
        <v>109</v>
      </c>
      <c r="AD15" s="34"/>
      <c r="AE15" s="32">
        <f>SUM(AF4:AF13)</f>
        <v>2047857.2699999998</v>
      </c>
      <c r="AF15" s="35"/>
      <c r="AG15" s="34" t="s">
        <v>110</v>
      </c>
      <c r="AH15" s="34" t="s">
        <v>182</v>
      </c>
      <c r="AI15" s="32">
        <f>AI5*40+AI6*89+AI7*23+AI8*48+AI9*71+AI10*36+AI11*6+AI12*130+AI13*18+AI14*922</f>
        <v>1738999.2999999998</v>
      </c>
      <c r="AJ15" s="32">
        <f>SUM(AK4:AK13)</f>
        <v>2406884</v>
      </c>
      <c r="AK15" s="35"/>
      <c r="AL15" s="34" t="s">
        <v>110</v>
      </c>
      <c r="AM15" s="34"/>
      <c r="AN15" s="32">
        <f>SUM(AO4:AO13)</f>
        <v>2056140.78</v>
      </c>
      <c r="AO15" s="35"/>
      <c r="AP15" s="34" t="s">
        <v>111</v>
      </c>
      <c r="AQ15" s="34" t="s">
        <v>112</v>
      </c>
      <c r="AR15" s="32">
        <f>AR5*40+AR6*89+AR7*23+AR8*48+AR9*71+AR10*36+AR11*6+AR12*130+AR13*18+AR14*922</f>
        <v>1605639.36</v>
      </c>
      <c r="AS15" s="32">
        <f>SUM(AT4:AT13)</f>
        <v>1896164.4000000001</v>
      </c>
      <c r="AT15" s="35"/>
      <c r="AU15" s="34" t="s">
        <v>110</v>
      </c>
      <c r="AV15" s="32">
        <f>AV5*40+AV6*89+AV7*23+AV8*48+AV9*71+AV10*36+AV11*6+AV12*130+AV13*18</f>
        <v>1739289.99</v>
      </c>
    </row>
    <row r="16" spans="1:48" ht="75" outlineLevel="2" x14ac:dyDescent="0.25">
      <c r="A16" s="2">
        <f t="shared" si="9"/>
        <v>17</v>
      </c>
      <c r="B16" s="23" t="s">
        <v>113</v>
      </c>
      <c r="C16" s="2" t="s">
        <v>30</v>
      </c>
      <c r="D16" s="2"/>
      <c r="E16" s="2"/>
      <c r="F16" s="2"/>
      <c r="G16" s="18"/>
      <c r="H16" s="18"/>
      <c r="I16" s="18"/>
      <c r="J16" s="18"/>
      <c r="K16" s="18"/>
      <c r="L16" s="18"/>
      <c r="M16" s="18">
        <v>4</v>
      </c>
      <c r="N16" s="24">
        <f t="shared" si="7"/>
        <v>4</v>
      </c>
      <c r="O16" s="18">
        <v>7168</v>
      </c>
      <c r="P16" s="18">
        <f t="shared" ref="P16:P17" si="11">N16*O16</f>
        <v>28672</v>
      </c>
      <c r="Q16" s="22" t="s">
        <v>114</v>
      </c>
      <c r="R16" s="20"/>
      <c r="S16" s="37">
        <v>6272.37</v>
      </c>
      <c r="T16" s="37">
        <f t="shared" si="8"/>
        <v>25089.48</v>
      </c>
      <c r="U16" s="22" t="s">
        <v>115</v>
      </c>
      <c r="V16" s="20">
        <v>5385.49</v>
      </c>
      <c r="W16" s="16">
        <v>8307.5</v>
      </c>
      <c r="X16" s="39">
        <f>W16*N16</f>
        <v>33230</v>
      </c>
      <c r="Y16" s="19" t="s">
        <v>116</v>
      </c>
      <c r="Z16" s="20">
        <v>5171.99</v>
      </c>
      <c r="AA16" s="18">
        <v>7014.06</v>
      </c>
      <c r="AB16" s="41">
        <f>AA16*N16</f>
        <v>28056.240000000002</v>
      </c>
      <c r="AC16" s="22" t="s">
        <v>117</v>
      </c>
      <c r="AD16" s="20"/>
      <c r="AE16" s="18">
        <v>9122.81</v>
      </c>
      <c r="AF16" s="41">
        <f>AE16*N16</f>
        <v>36491.24</v>
      </c>
      <c r="AG16" s="22" t="s">
        <v>118</v>
      </c>
      <c r="AH16" s="22" t="s">
        <v>181</v>
      </c>
      <c r="AI16" s="20">
        <v>6704.79</v>
      </c>
      <c r="AJ16" s="18">
        <v>8935</v>
      </c>
      <c r="AK16" s="21">
        <f>AJ16*N16</f>
        <v>35740</v>
      </c>
      <c r="AL16" s="22" t="s">
        <v>118</v>
      </c>
      <c r="AM16" s="20"/>
      <c r="AN16" s="40">
        <v>7064.45</v>
      </c>
      <c r="AO16" s="41">
        <f>AN16*N16</f>
        <v>28257.8</v>
      </c>
      <c r="AP16" s="38" t="s">
        <v>119</v>
      </c>
      <c r="AQ16" s="20" t="s">
        <v>120</v>
      </c>
      <c r="AR16" s="20">
        <v>6527.88</v>
      </c>
      <c r="AS16" s="16">
        <v>7039.2</v>
      </c>
      <c r="AT16" s="39">
        <f>AS16*N16</f>
        <v>28156.799999999999</v>
      </c>
      <c r="AU16" s="22" t="s">
        <v>118</v>
      </c>
      <c r="AV16" s="20">
        <v>6456.84</v>
      </c>
    </row>
    <row r="17" spans="1:66" ht="75" outlineLevel="2" x14ac:dyDescent="0.25">
      <c r="A17" s="2">
        <f t="shared" si="9"/>
        <v>18</v>
      </c>
      <c r="B17" s="23" t="s">
        <v>121</v>
      </c>
      <c r="C17" s="2" t="s">
        <v>30</v>
      </c>
      <c r="D17" s="2"/>
      <c r="E17" s="2"/>
      <c r="F17" s="2"/>
      <c r="G17" s="18"/>
      <c r="H17" s="18"/>
      <c r="I17" s="18"/>
      <c r="J17" s="18"/>
      <c r="K17" s="18"/>
      <c r="L17" s="18"/>
      <c r="M17" s="18">
        <v>1</v>
      </c>
      <c r="N17" s="24">
        <f t="shared" si="7"/>
        <v>1</v>
      </c>
      <c r="O17" s="18">
        <v>4720</v>
      </c>
      <c r="P17" s="18">
        <f t="shared" si="11"/>
        <v>4720</v>
      </c>
      <c r="Q17" s="22" t="s">
        <v>122</v>
      </c>
      <c r="R17" s="20"/>
      <c r="S17" s="37">
        <v>4587.3500000000004</v>
      </c>
      <c r="T17" s="37">
        <f t="shared" si="8"/>
        <v>4587.3500000000004</v>
      </c>
      <c r="U17" s="22" t="s">
        <v>123</v>
      </c>
      <c r="V17" s="20">
        <v>3934.03</v>
      </c>
      <c r="W17" s="18">
        <v>5405.4</v>
      </c>
      <c r="X17" s="21">
        <f>W17*N17</f>
        <v>5405.4</v>
      </c>
      <c r="Y17" s="22" t="s">
        <v>124</v>
      </c>
      <c r="Z17" s="20">
        <v>3824.13</v>
      </c>
      <c r="AA17" s="18">
        <v>5489.4</v>
      </c>
      <c r="AB17" s="21">
        <f>AA17*N17</f>
        <v>5489.4</v>
      </c>
      <c r="AC17" s="22" t="s">
        <v>125</v>
      </c>
      <c r="AD17" s="20"/>
      <c r="AE17" s="18">
        <v>6932.3</v>
      </c>
      <c r="AF17" s="41">
        <f>AE17*N17</f>
        <v>6932.3</v>
      </c>
      <c r="AG17" s="22" t="s">
        <v>126</v>
      </c>
      <c r="AH17" s="22" t="s">
        <v>180</v>
      </c>
      <c r="AI17" s="20">
        <v>4560.7299999999996</v>
      </c>
      <c r="AJ17" s="18">
        <v>6790</v>
      </c>
      <c r="AK17" s="21">
        <f>AJ17*N17</f>
        <v>6790</v>
      </c>
      <c r="AL17" s="22" t="s">
        <v>126</v>
      </c>
      <c r="AM17" s="20"/>
      <c r="AN17" s="18">
        <v>5932.1</v>
      </c>
      <c r="AO17" s="21">
        <f>AN17*N17</f>
        <v>5932.1</v>
      </c>
      <c r="AP17" s="22" t="s">
        <v>127</v>
      </c>
      <c r="AQ17" s="20" t="s">
        <v>128</v>
      </c>
      <c r="AR17" s="20">
        <v>4324.4399999999996</v>
      </c>
      <c r="AS17" s="18">
        <v>5349</v>
      </c>
      <c r="AT17" s="21">
        <f>AS17*N17</f>
        <v>5349</v>
      </c>
      <c r="AU17" s="22" t="s">
        <v>126</v>
      </c>
      <c r="AV17" s="20">
        <v>4906.46</v>
      </c>
    </row>
    <row r="18" spans="1:66" ht="135" outlineLevel="2" x14ac:dyDescent="0.25">
      <c r="A18" s="2">
        <f t="shared" si="9"/>
        <v>19</v>
      </c>
      <c r="B18" s="29" t="s">
        <v>101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4">
        <f>5*2</f>
        <v>10</v>
      </c>
      <c r="O18" s="18">
        <v>195</v>
      </c>
      <c r="P18" s="18">
        <f>N18*O18</f>
        <v>1950</v>
      </c>
      <c r="Q18" s="22" t="s">
        <v>102</v>
      </c>
      <c r="R18" s="20"/>
      <c r="S18" s="37"/>
      <c r="T18" s="37"/>
      <c r="U18" s="19" t="s">
        <v>103</v>
      </c>
      <c r="V18" s="20"/>
      <c r="W18" s="18"/>
      <c r="X18" s="21"/>
      <c r="Y18" s="19" t="s">
        <v>103</v>
      </c>
      <c r="Z18" s="20"/>
      <c r="AA18" s="18"/>
      <c r="AB18" s="21"/>
      <c r="AC18" s="19" t="s">
        <v>103</v>
      </c>
      <c r="AD18" s="20"/>
      <c r="AE18" s="18"/>
      <c r="AF18" s="41"/>
      <c r="AG18" s="19" t="s">
        <v>103</v>
      </c>
      <c r="AH18" s="19"/>
      <c r="AI18" s="20"/>
      <c r="AJ18" s="18"/>
      <c r="AK18" s="21"/>
      <c r="AL18" s="19" t="s">
        <v>103</v>
      </c>
      <c r="AM18" s="20"/>
      <c r="AN18" s="18"/>
      <c r="AO18" s="21"/>
      <c r="AP18" s="19" t="s">
        <v>103</v>
      </c>
      <c r="AQ18" s="20" t="s">
        <v>129</v>
      </c>
      <c r="AR18" s="20">
        <f>2*151.48+12*302.11</f>
        <v>3928.28</v>
      </c>
      <c r="AS18" s="18"/>
      <c r="AT18" s="21"/>
      <c r="AU18" s="19" t="s">
        <v>103</v>
      </c>
      <c r="AV18" s="20"/>
    </row>
    <row r="19" spans="1:66" s="36" customFormat="1" ht="75" x14ac:dyDescent="0.25">
      <c r="A19" s="30">
        <v>20</v>
      </c>
      <c r="B19" s="31" t="s">
        <v>130</v>
      </c>
      <c r="C19" s="30" t="s">
        <v>30</v>
      </c>
      <c r="D19" s="30"/>
      <c r="E19" s="30"/>
      <c r="F19" s="30"/>
      <c r="G19" s="32"/>
      <c r="H19" s="32"/>
      <c r="I19" s="32"/>
      <c r="J19" s="32"/>
      <c r="K19" s="32"/>
      <c r="L19" s="32"/>
      <c r="M19" s="32"/>
      <c r="N19" s="33">
        <f>SUM(N16:N17)</f>
        <v>5</v>
      </c>
      <c r="O19" s="32">
        <f>SUM(P16:P18)</f>
        <v>35342</v>
      </c>
      <c r="P19" s="32"/>
      <c r="Q19" s="34" t="s">
        <v>131</v>
      </c>
      <c r="R19" s="34"/>
      <c r="S19" s="32">
        <f>SUM(T16:T17)</f>
        <v>29676.83</v>
      </c>
      <c r="T19" s="42"/>
      <c r="U19" s="34" t="s">
        <v>132</v>
      </c>
      <c r="V19" s="32">
        <f>V16*4+V17</f>
        <v>25475.989999999998</v>
      </c>
      <c r="W19" s="32">
        <f>SUM(X16:X17)</f>
        <v>38635.4</v>
      </c>
      <c r="X19" s="35"/>
      <c r="Y19" s="34" t="s">
        <v>133</v>
      </c>
      <c r="Z19" s="32">
        <f>Z16*4+Z17</f>
        <v>24512.09</v>
      </c>
      <c r="AA19" s="32">
        <f>SUM(AB16:AB17)</f>
        <v>33545.64</v>
      </c>
      <c r="AB19" s="35"/>
      <c r="AC19" s="34" t="s">
        <v>134</v>
      </c>
      <c r="AD19" s="34"/>
      <c r="AE19" s="32">
        <f>SUM(AF16:AF17)</f>
        <v>43423.54</v>
      </c>
      <c r="AF19" s="35"/>
      <c r="AG19" s="34" t="s">
        <v>135</v>
      </c>
      <c r="AH19" s="34" t="s">
        <v>183</v>
      </c>
      <c r="AI19" s="32">
        <f>AI16*4+AI17+AI18</f>
        <v>31379.89</v>
      </c>
      <c r="AJ19" s="32">
        <f>SUM(AK16:AK17)</f>
        <v>42530</v>
      </c>
      <c r="AK19" s="35"/>
      <c r="AL19" s="34" t="s">
        <v>135</v>
      </c>
      <c r="AM19" s="34"/>
      <c r="AN19" s="32">
        <f>SUM(AO16:AO17)</f>
        <v>34189.9</v>
      </c>
      <c r="AO19" s="35"/>
      <c r="AP19" s="34" t="s">
        <v>136</v>
      </c>
      <c r="AQ19" s="34" t="s">
        <v>137</v>
      </c>
      <c r="AR19" s="32">
        <f>AR16*4+AR17+AR18</f>
        <v>34364.239999999998</v>
      </c>
      <c r="AS19" s="32">
        <f>SUM(AT16:AT17)</f>
        <v>33505.800000000003</v>
      </c>
      <c r="AT19" s="35"/>
      <c r="AU19" s="34" t="s">
        <v>135</v>
      </c>
      <c r="AV19" s="32">
        <f>AV16*4+AV17</f>
        <v>30733.82</v>
      </c>
    </row>
    <row r="20" spans="1:66" ht="105" outlineLevel="1" x14ac:dyDescent="0.25">
      <c r="A20" s="2">
        <f t="shared" si="9"/>
        <v>21</v>
      </c>
      <c r="B20" s="29" t="s">
        <v>101</v>
      </c>
      <c r="C20" s="2" t="s">
        <v>30</v>
      </c>
      <c r="D20" s="2"/>
      <c r="E20" s="2"/>
      <c r="F20" s="2"/>
      <c r="G20" s="18"/>
      <c r="H20" s="18"/>
      <c r="I20" s="18"/>
      <c r="J20" s="18"/>
      <c r="K20" s="18"/>
      <c r="L20" s="18"/>
      <c r="M20" s="18"/>
      <c r="N20" s="24"/>
      <c r="O20" s="18"/>
      <c r="P20" s="18"/>
      <c r="Q20" s="19" t="s">
        <v>138</v>
      </c>
      <c r="R20" s="20"/>
      <c r="S20" s="16"/>
      <c r="T20" s="16">
        <f t="shared" si="8"/>
        <v>0</v>
      </c>
      <c r="U20" s="19" t="s">
        <v>103</v>
      </c>
      <c r="V20" s="20"/>
      <c r="W20" s="18"/>
      <c r="X20" s="21">
        <f>W20*N20</f>
        <v>0</v>
      </c>
      <c r="Y20" s="19" t="s">
        <v>103</v>
      </c>
      <c r="Z20" s="20"/>
      <c r="AA20" s="18"/>
      <c r="AB20" s="21">
        <f>AA20*N20</f>
        <v>0</v>
      </c>
      <c r="AC20" s="19" t="s">
        <v>103</v>
      </c>
      <c r="AD20" s="20"/>
      <c r="AE20" s="18"/>
      <c r="AF20" s="21">
        <f>AE20*N20</f>
        <v>0</v>
      </c>
      <c r="AG20" s="19" t="s">
        <v>103</v>
      </c>
      <c r="AH20" s="19"/>
      <c r="AI20" s="20"/>
      <c r="AJ20" s="18"/>
      <c r="AK20" s="21">
        <f>AJ20*N20</f>
        <v>0</v>
      </c>
      <c r="AL20" s="19" t="s">
        <v>103</v>
      </c>
      <c r="AM20" s="20"/>
      <c r="AN20" s="18"/>
      <c r="AO20" s="21">
        <f>AN20*N20</f>
        <v>0</v>
      </c>
      <c r="AP20" s="19"/>
      <c r="AQ20" s="20" t="s">
        <v>138</v>
      </c>
      <c r="AR20" s="20" t="s">
        <v>138</v>
      </c>
      <c r="AS20" s="18"/>
      <c r="AT20" s="21">
        <f>AS20*R20</f>
        <v>0</v>
      </c>
      <c r="AU20" s="19" t="s">
        <v>103</v>
      </c>
      <c r="AV20" s="20"/>
    </row>
    <row r="21" spans="1:66" s="3" customFormat="1" ht="30" x14ac:dyDescent="0.25">
      <c r="A21" s="2">
        <f t="shared" si="9"/>
        <v>22</v>
      </c>
      <c r="B21" s="43" t="s">
        <v>139</v>
      </c>
      <c r="C21" s="44" t="s">
        <v>30</v>
      </c>
      <c r="D21" s="44"/>
      <c r="E21" s="44"/>
      <c r="F21" s="44"/>
      <c r="G21" s="24"/>
      <c r="H21" s="24"/>
      <c r="I21" s="24"/>
      <c r="J21" s="24"/>
      <c r="K21" s="24"/>
      <c r="L21" s="24"/>
      <c r="M21" s="24"/>
      <c r="N21" s="24">
        <f>N15+N19</f>
        <v>466</v>
      </c>
      <c r="O21" s="24">
        <f>O15+O19</f>
        <v>1809456</v>
      </c>
      <c r="P21" s="24"/>
      <c r="Q21" s="22"/>
      <c r="R21" s="45"/>
      <c r="S21" s="24">
        <f>S15+S19</f>
        <v>1619569.8</v>
      </c>
      <c r="T21" s="17"/>
      <c r="U21" s="46"/>
      <c r="V21" s="45"/>
      <c r="W21" s="24">
        <f>W15+W19</f>
        <v>1867526.24</v>
      </c>
      <c r="X21" s="48"/>
      <c r="Y21" s="10"/>
      <c r="Z21" s="45"/>
      <c r="AA21" s="24">
        <f>AA15+AA19</f>
        <v>1830276.8399999999</v>
      </c>
      <c r="AB21" s="48"/>
      <c r="AC21" s="10"/>
      <c r="AD21" s="45"/>
      <c r="AE21" s="24">
        <f>AE15+AE19</f>
        <v>2091280.8099999998</v>
      </c>
      <c r="AF21" s="48"/>
      <c r="AG21" s="10"/>
      <c r="AH21" s="10"/>
      <c r="AI21" s="45"/>
      <c r="AJ21" s="24">
        <f>AJ15+AJ19</f>
        <v>2449414</v>
      </c>
      <c r="AK21" s="48"/>
      <c r="AL21" s="10"/>
      <c r="AM21" s="45"/>
      <c r="AN21" s="24">
        <f>AN15+AN19</f>
        <v>2090330.68</v>
      </c>
      <c r="AO21" s="48"/>
      <c r="AP21" s="10"/>
      <c r="AQ21" s="10"/>
      <c r="AR21" s="45"/>
      <c r="AS21" s="24">
        <f>AS15+AS19</f>
        <v>1929670.2000000002</v>
      </c>
      <c r="AT21" s="48"/>
      <c r="AU21" s="10"/>
      <c r="AV21" s="45"/>
    </row>
    <row r="22" spans="1:66" x14ac:dyDescent="0.25">
      <c r="A22" s="2">
        <f t="shared" si="9"/>
        <v>23</v>
      </c>
      <c r="B22" s="49" t="s">
        <v>140</v>
      </c>
      <c r="C22" s="49"/>
      <c r="D22" s="49"/>
      <c r="E22" s="49"/>
      <c r="F22" s="49"/>
      <c r="G22" s="18"/>
      <c r="H22" s="18"/>
      <c r="I22" s="18"/>
      <c r="J22" s="18"/>
      <c r="K22" s="18"/>
      <c r="L22" s="18"/>
      <c r="M22" s="18"/>
      <c r="N22" s="24"/>
      <c r="O22" s="73" t="s">
        <v>141</v>
      </c>
      <c r="P22" s="73"/>
      <c r="Q22" s="73"/>
      <c r="R22" s="50"/>
      <c r="S22" s="73" t="s">
        <v>141</v>
      </c>
      <c r="T22" s="73"/>
      <c r="U22" s="73"/>
      <c r="V22" s="50"/>
      <c r="W22" s="74" t="s">
        <v>141</v>
      </c>
      <c r="X22" s="74"/>
      <c r="Y22" s="74"/>
      <c r="Z22" s="51"/>
      <c r="AA22" s="75">
        <v>85000</v>
      </c>
      <c r="AB22" s="75"/>
      <c r="AC22" s="75"/>
      <c r="AD22" s="51"/>
      <c r="AE22" s="74"/>
      <c r="AF22" s="74"/>
      <c r="AG22" s="74"/>
      <c r="AH22" s="21"/>
      <c r="AI22" s="51"/>
      <c r="AJ22" s="73" t="s">
        <v>142</v>
      </c>
      <c r="AK22" s="73"/>
      <c r="AL22" s="73"/>
      <c r="AM22" s="50"/>
      <c r="AN22" s="73"/>
      <c r="AO22" s="73"/>
      <c r="AP22" s="73"/>
      <c r="AQ22" s="18"/>
      <c r="AR22" s="50"/>
      <c r="AS22" s="73"/>
      <c r="AT22" s="73"/>
      <c r="AU22" s="73"/>
      <c r="AV22" s="50"/>
    </row>
    <row r="23" spans="1:66" s="3" customFormat="1" x14ac:dyDescent="0.25">
      <c r="A23" s="2">
        <f t="shared" si="9"/>
        <v>24</v>
      </c>
      <c r="B23" s="52" t="s">
        <v>143</v>
      </c>
      <c r="C23" s="53"/>
      <c r="D23" s="53"/>
      <c r="E23" s="53"/>
      <c r="F23" s="53"/>
      <c r="G23" s="24"/>
      <c r="H23" s="24"/>
      <c r="I23" s="24"/>
      <c r="J23" s="24"/>
      <c r="K23" s="24"/>
      <c r="L23" s="24"/>
      <c r="M23" s="24"/>
      <c r="N23" s="24"/>
      <c r="O23" s="76">
        <f>SUM(P4:P22)</f>
        <v>1809456</v>
      </c>
      <c r="P23" s="76"/>
      <c r="Q23" s="76"/>
      <c r="R23" s="47">
        <v>1660000</v>
      </c>
      <c r="S23" s="76">
        <f>SUM(T4:T22)</f>
        <v>1619569.8</v>
      </c>
      <c r="T23" s="76"/>
      <c r="U23" s="76"/>
      <c r="V23" s="54">
        <v>1390000.87</v>
      </c>
      <c r="W23" s="76">
        <f>SUM(X4:X20)</f>
        <v>1867526.24</v>
      </c>
      <c r="X23" s="76"/>
      <c r="Y23" s="76"/>
      <c r="Z23" s="47">
        <v>1380000</v>
      </c>
      <c r="AA23" s="76">
        <f>SUM(AB4:AB20)+AA22</f>
        <v>1915276.8399999999</v>
      </c>
      <c r="AB23" s="76"/>
      <c r="AC23" s="76"/>
      <c r="AD23" s="47">
        <f>AA23</f>
        <v>1915276.8399999999</v>
      </c>
      <c r="AE23" s="76">
        <f>SUM(AF4:AF20)</f>
        <v>2091280.8099999998</v>
      </c>
      <c r="AF23" s="76"/>
      <c r="AG23" s="76"/>
      <c r="AH23" s="24"/>
      <c r="AI23" s="47">
        <v>1770379</v>
      </c>
      <c r="AJ23" s="76">
        <f>SUM(AK4:AK20)</f>
        <v>2449414</v>
      </c>
      <c r="AK23" s="76"/>
      <c r="AL23" s="76"/>
      <c r="AM23" s="47">
        <f>AJ23</f>
        <v>2449414</v>
      </c>
      <c r="AN23" s="76">
        <f>SUM(AO4:AO20)</f>
        <v>2090330.6800000002</v>
      </c>
      <c r="AO23" s="76"/>
      <c r="AP23" s="76"/>
      <c r="AQ23" s="24"/>
      <c r="AR23" s="47">
        <v>1640003.6</v>
      </c>
      <c r="AS23" s="76">
        <f>SUM(AT4:AT20)</f>
        <v>1929670.2000000002</v>
      </c>
      <c r="AT23" s="76"/>
      <c r="AU23" s="76"/>
      <c r="AV23" s="47">
        <v>1770025</v>
      </c>
    </row>
    <row r="24" spans="1:66" x14ac:dyDescent="0.25">
      <c r="A24" s="2">
        <f t="shared" si="9"/>
        <v>25</v>
      </c>
      <c r="B24" s="55" t="s">
        <v>144</v>
      </c>
      <c r="C24" s="52"/>
      <c r="D24" s="52"/>
      <c r="E24" s="52"/>
      <c r="F24" s="52"/>
      <c r="G24" s="18"/>
      <c r="H24" s="18"/>
      <c r="I24" s="18"/>
      <c r="J24" s="18"/>
      <c r="K24" s="18"/>
      <c r="L24" s="18"/>
      <c r="M24" s="18"/>
      <c r="N24" s="24"/>
      <c r="O24" s="18" t="s">
        <v>145</v>
      </c>
      <c r="P24" s="18"/>
      <c r="Q24" s="22"/>
      <c r="R24" s="20"/>
      <c r="S24" s="18" t="s">
        <v>145</v>
      </c>
      <c r="T24" s="18"/>
      <c r="U24" s="22"/>
      <c r="V24" s="20"/>
      <c r="W24" s="18" t="s">
        <v>145</v>
      </c>
      <c r="X24" s="18"/>
      <c r="Y24" s="22"/>
      <c r="Z24" s="20"/>
      <c r="AA24" s="18" t="s">
        <v>145</v>
      </c>
      <c r="AB24" s="18"/>
      <c r="AC24" s="22"/>
      <c r="AD24" s="20"/>
      <c r="AE24" s="18" t="s">
        <v>145</v>
      </c>
      <c r="AF24" s="18"/>
      <c r="AG24" s="22"/>
      <c r="AH24" s="22"/>
      <c r="AI24" s="20"/>
      <c r="AJ24" s="18" t="s">
        <v>145</v>
      </c>
      <c r="AK24" s="18"/>
      <c r="AL24" s="22"/>
      <c r="AM24" s="20"/>
      <c r="AN24" s="18" t="s">
        <v>145</v>
      </c>
      <c r="AO24" s="18"/>
      <c r="AP24" s="22"/>
      <c r="AQ24" s="22"/>
      <c r="AR24" s="20"/>
      <c r="AS24" s="18" t="s">
        <v>145</v>
      </c>
      <c r="AT24" s="18"/>
      <c r="AU24" s="22"/>
      <c r="AV24" s="20"/>
    </row>
    <row r="25" spans="1:66" ht="120" x14ac:dyDescent="0.25">
      <c r="A25" s="2">
        <f t="shared" si="9"/>
        <v>26</v>
      </c>
      <c r="B25" s="55" t="s">
        <v>146</v>
      </c>
      <c r="C25" s="55"/>
      <c r="D25" s="55"/>
      <c r="E25" s="55"/>
      <c r="F25" s="55"/>
      <c r="G25" s="18"/>
      <c r="H25" s="18"/>
      <c r="I25" s="18"/>
      <c r="J25" s="18"/>
      <c r="K25" s="18"/>
      <c r="L25" s="18"/>
      <c r="M25" s="18"/>
      <c r="N25" s="24"/>
      <c r="O25" s="18" t="s">
        <v>147</v>
      </c>
      <c r="P25" s="18"/>
      <c r="Q25" s="56" t="s">
        <v>148</v>
      </c>
      <c r="R25" s="57" t="s">
        <v>147</v>
      </c>
      <c r="S25" s="18" t="s">
        <v>147</v>
      </c>
      <c r="T25" s="18"/>
      <c r="U25" s="22" t="s">
        <v>149</v>
      </c>
      <c r="V25" s="57" t="s">
        <v>150</v>
      </c>
      <c r="W25" s="18" t="s">
        <v>147</v>
      </c>
      <c r="X25" s="18"/>
      <c r="Y25" s="56" t="s">
        <v>149</v>
      </c>
      <c r="Z25" s="57" t="s">
        <v>151</v>
      </c>
      <c r="AA25" s="18" t="s">
        <v>147</v>
      </c>
      <c r="AB25" s="18"/>
      <c r="AC25" s="56" t="s">
        <v>149</v>
      </c>
      <c r="AD25" s="57" t="s">
        <v>151</v>
      </c>
      <c r="AE25" s="18" t="s">
        <v>147</v>
      </c>
      <c r="AF25" s="18"/>
      <c r="AG25" s="56" t="s">
        <v>149</v>
      </c>
      <c r="AH25" s="56"/>
      <c r="AI25" s="57" t="s">
        <v>151</v>
      </c>
      <c r="AJ25" s="18" t="s">
        <v>147</v>
      </c>
      <c r="AK25" s="18"/>
      <c r="AL25" s="56"/>
      <c r="AM25" s="57"/>
      <c r="AN25" s="18" t="s">
        <v>147</v>
      </c>
      <c r="AO25" s="18"/>
      <c r="AP25" s="56"/>
      <c r="AQ25" s="56"/>
      <c r="AR25" s="50" t="s">
        <v>147</v>
      </c>
      <c r="AS25" s="18"/>
      <c r="AT25" s="18"/>
      <c r="AU25" s="56" t="s">
        <v>149</v>
      </c>
      <c r="AV25" s="50" t="s">
        <v>147</v>
      </c>
    </row>
    <row r="26" spans="1:66" ht="195" x14ac:dyDescent="0.25">
      <c r="A26" s="2">
        <f t="shared" si="9"/>
        <v>27</v>
      </c>
      <c r="B26" s="55" t="s">
        <v>152</v>
      </c>
      <c r="C26" s="55"/>
      <c r="D26" s="55"/>
      <c r="E26" s="55"/>
      <c r="F26" s="55"/>
      <c r="G26" s="18"/>
      <c r="H26" s="18"/>
      <c r="I26" s="18"/>
      <c r="J26" s="18"/>
      <c r="K26" s="18"/>
      <c r="L26" s="18"/>
      <c r="M26" s="18"/>
      <c r="N26" s="24"/>
      <c r="O26" s="18"/>
      <c r="P26" s="18"/>
      <c r="Q26" s="22"/>
      <c r="R26" s="20" t="s">
        <v>153</v>
      </c>
      <c r="S26" s="18" t="s">
        <v>154</v>
      </c>
      <c r="T26" s="18"/>
      <c r="U26" s="22" t="s">
        <v>155</v>
      </c>
      <c r="V26" s="20" t="s">
        <v>156</v>
      </c>
      <c r="W26" s="18"/>
      <c r="X26" s="18"/>
      <c r="Y26" s="22"/>
      <c r="Z26" s="20" t="s">
        <v>157</v>
      </c>
      <c r="AA26" s="18"/>
      <c r="AB26" s="18"/>
      <c r="AC26" s="22"/>
      <c r="AD26" s="20" t="s">
        <v>158</v>
      </c>
      <c r="AE26" s="18"/>
      <c r="AF26" s="18"/>
      <c r="AG26" s="22"/>
      <c r="AH26" s="22"/>
      <c r="AI26" s="20" t="s">
        <v>159</v>
      </c>
      <c r="AJ26" s="22" t="s">
        <v>160</v>
      </c>
      <c r="AK26" s="18"/>
      <c r="AL26" s="22"/>
      <c r="AM26" s="20" t="s">
        <v>161</v>
      </c>
      <c r="AN26" s="22"/>
      <c r="AO26" s="18"/>
      <c r="AP26" s="22"/>
      <c r="AQ26" s="22"/>
      <c r="AR26" s="20" t="s">
        <v>162</v>
      </c>
      <c r="AS26" s="22" t="s">
        <v>163</v>
      </c>
      <c r="AT26" s="18"/>
      <c r="AU26" s="22"/>
      <c r="AV26" s="20" t="s">
        <v>164</v>
      </c>
    </row>
    <row r="27" spans="1:66" s="4" customFormat="1" ht="30" x14ac:dyDescent="0.25">
      <c r="A27" s="2">
        <f t="shared" si="9"/>
        <v>28</v>
      </c>
      <c r="B27" s="58" t="s">
        <v>165</v>
      </c>
      <c r="C27" s="59"/>
      <c r="D27" s="59"/>
      <c r="E27" s="59"/>
      <c r="F27" s="59"/>
      <c r="G27" s="2"/>
      <c r="H27" s="2"/>
      <c r="I27" s="2"/>
      <c r="J27" s="2"/>
      <c r="K27" s="2"/>
      <c r="L27" s="2"/>
      <c r="M27" s="2"/>
      <c r="N27" s="44"/>
      <c r="O27" s="18"/>
      <c r="P27" s="18"/>
      <c r="Q27" s="22"/>
      <c r="R27" s="20" t="s">
        <v>166</v>
      </c>
      <c r="S27" s="18"/>
      <c r="T27" s="18"/>
      <c r="U27" s="22"/>
      <c r="V27" s="20" t="s">
        <v>167</v>
      </c>
      <c r="W27" s="60"/>
      <c r="X27" s="18"/>
      <c r="Y27" s="22"/>
      <c r="Z27" s="20" t="s">
        <v>167</v>
      </c>
      <c r="AA27" s="60"/>
      <c r="AB27" s="18"/>
      <c r="AC27" s="22"/>
      <c r="AD27" s="20" t="s">
        <v>167</v>
      </c>
      <c r="AE27" s="60"/>
      <c r="AF27" s="18"/>
      <c r="AG27" s="22"/>
      <c r="AH27" s="22"/>
      <c r="AI27" s="20" t="s">
        <v>167</v>
      </c>
      <c r="AJ27" s="60"/>
      <c r="AK27" s="18"/>
      <c r="AL27" s="22"/>
      <c r="AM27" s="20"/>
      <c r="AN27" s="60"/>
      <c r="AO27" s="18"/>
      <c r="AP27" s="22"/>
      <c r="AQ27" s="22"/>
      <c r="AR27" s="20" t="s">
        <v>167</v>
      </c>
      <c r="AS27" s="60"/>
      <c r="AT27" s="18"/>
      <c r="AU27" s="22"/>
      <c r="AV27" s="20" t="s">
        <v>167</v>
      </c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</row>
    <row r="28" spans="1:66" x14ac:dyDescent="0.25">
      <c r="A28" s="77">
        <v>29</v>
      </c>
      <c r="B28" s="78" t="s">
        <v>168</v>
      </c>
      <c r="C28" s="7" t="s">
        <v>169</v>
      </c>
      <c r="D28" s="7"/>
      <c r="E28" s="7"/>
      <c r="F28" s="7"/>
      <c r="G28" s="2"/>
      <c r="H28" s="2"/>
      <c r="I28" s="2"/>
      <c r="J28" s="2"/>
      <c r="K28" s="2"/>
      <c r="L28" s="2"/>
      <c r="M28" s="2"/>
      <c r="N28" s="44"/>
      <c r="O28" s="18"/>
      <c r="P28" s="18"/>
      <c r="Q28" s="22"/>
      <c r="R28" s="20">
        <f>R23-O23</f>
        <v>-149456</v>
      </c>
      <c r="S28" s="18"/>
      <c r="T28" s="18"/>
      <c r="U28" s="22"/>
      <c r="V28" s="20">
        <f>V23-S23</f>
        <v>-229568.92999999993</v>
      </c>
      <c r="W28" s="18"/>
      <c r="X28" s="18"/>
      <c r="Y28" s="22"/>
      <c r="Z28" s="20">
        <f>Z23-W23</f>
        <v>-487526.24</v>
      </c>
      <c r="AA28" s="18"/>
      <c r="AB28" s="18"/>
      <c r="AC28" s="22"/>
      <c r="AD28" s="20">
        <f>AD23-AA23</f>
        <v>0</v>
      </c>
      <c r="AE28" s="18"/>
      <c r="AF28" s="18"/>
      <c r="AG28" s="22"/>
      <c r="AH28" s="22"/>
      <c r="AI28" s="20">
        <f>AI23-AE23</f>
        <v>-320901.80999999982</v>
      </c>
      <c r="AJ28" s="18"/>
      <c r="AK28" s="18"/>
      <c r="AL28" s="22"/>
      <c r="AM28" s="20">
        <f>AM23-AJ23</f>
        <v>0</v>
      </c>
      <c r="AN28" s="18"/>
      <c r="AO28" s="18"/>
      <c r="AP28" s="22"/>
      <c r="AQ28" s="22"/>
      <c r="AR28" s="20">
        <f>AR23-AN23</f>
        <v>-450327.08000000007</v>
      </c>
      <c r="AS28" s="18"/>
      <c r="AT28" s="18"/>
      <c r="AU28" s="22"/>
      <c r="AV28" s="20">
        <f>AV23-AS23</f>
        <v>-159645.20000000019</v>
      </c>
    </row>
    <row r="29" spans="1:66" x14ac:dyDescent="0.25">
      <c r="A29" s="77"/>
      <c r="B29" s="78"/>
      <c r="C29" s="7" t="s">
        <v>170</v>
      </c>
      <c r="D29" s="7"/>
      <c r="E29" s="7"/>
      <c r="F29" s="7"/>
      <c r="G29" s="2"/>
      <c r="H29" s="2"/>
      <c r="I29" s="2"/>
      <c r="J29" s="2"/>
      <c r="K29" s="2"/>
      <c r="L29" s="2"/>
      <c r="M29" s="2"/>
      <c r="N29" s="44"/>
      <c r="O29" s="18"/>
      <c r="P29" s="18"/>
      <c r="Q29" s="22"/>
      <c r="R29" s="20">
        <f>100-R23*100/O23</f>
        <v>8.2597200484565576</v>
      </c>
      <c r="S29" s="18"/>
      <c r="T29" s="18"/>
      <c r="U29" s="22"/>
      <c r="V29" s="20">
        <f>100-V23*100/S23</f>
        <v>14.174685771493145</v>
      </c>
      <c r="W29" s="18"/>
      <c r="X29" s="18"/>
      <c r="Y29" s="22"/>
      <c r="Z29" s="20">
        <f>100-Z23*100/W23</f>
        <v>26.105455953325716</v>
      </c>
      <c r="AA29" s="18"/>
      <c r="AB29" s="18"/>
      <c r="AC29" s="22"/>
      <c r="AD29" s="20">
        <f>100-AD23*100/AA23</f>
        <v>0</v>
      </c>
      <c r="AE29" s="18"/>
      <c r="AF29" s="18"/>
      <c r="AG29" s="22"/>
      <c r="AH29" s="22"/>
      <c r="AI29" s="20">
        <f>100-AI23*100/AE23</f>
        <v>15.344749899942883</v>
      </c>
      <c r="AJ29" s="18"/>
      <c r="AK29" s="18"/>
      <c r="AL29" s="22"/>
      <c r="AM29" s="20">
        <f>100-AM23*100/AJ23</f>
        <v>0</v>
      </c>
      <c r="AN29" s="18"/>
      <c r="AO29" s="18"/>
      <c r="AP29" s="22"/>
      <c r="AQ29" s="22"/>
      <c r="AR29" s="20">
        <f>100-AR23*100/AN23</f>
        <v>21.54334164965708</v>
      </c>
      <c r="AS29" s="18"/>
      <c r="AT29" s="18"/>
      <c r="AU29" s="22"/>
      <c r="AV29" s="20">
        <f>100-AV23*100/AS23</f>
        <v>8.2731857495648882</v>
      </c>
    </row>
  </sheetData>
  <mergeCells count="36">
    <mergeCell ref="A28:A29"/>
    <mergeCell ref="B28:B29"/>
    <mergeCell ref="AE23:AG23"/>
    <mergeCell ref="AJ23:AL23"/>
    <mergeCell ref="O23:Q23"/>
    <mergeCell ref="S23:U23"/>
    <mergeCell ref="W23:Y23"/>
    <mergeCell ref="AA23:AC23"/>
    <mergeCell ref="AN23:AP23"/>
    <mergeCell ref="AS23:AU23"/>
    <mergeCell ref="AJ22:AL22"/>
    <mergeCell ref="AN22:AP22"/>
    <mergeCell ref="AS22:AU22"/>
    <mergeCell ref="AS3:AU3"/>
    <mergeCell ref="W2:Z2"/>
    <mergeCell ref="O22:Q22"/>
    <mergeCell ref="S22:U22"/>
    <mergeCell ref="W22:Y22"/>
    <mergeCell ref="AA22:AC22"/>
    <mergeCell ref="AN2:AR2"/>
    <mergeCell ref="AE22:AG22"/>
    <mergeCell ref="AJ3:AL3"/>
    <mergeCell ref="AA2:AD2"/>
    <mergeCell ref="AE2:AI2"/>
    <mergeCell ref="AJ2:AM2"/>
    <mergeCell ref="AN3:AP3"/>
    <mergeCell ref="O3:Q3"/>
    <mergeCell ref="S3:U3"/>
    <mergeCell ref="W3:Y3"/>
    <mergeCell ref="AA3:AC3"/>
    <mergeCell ref="AE3:AG3"/>
    <mergeCell ref="A1:B1"/>
    <mergeCell ref="G1:L1"/>
    <mergeCell ref="O2:R2"/>
    <mergeCell ref="S2:V2"/>
    <mergeCell ref="AS2:AV2"/>
  </mergeCells>
  <pageMargins left="0.34" right="0.18" top="0.28000000000000003" bottom="0.17" header="0.3" footer="0.3"/>
  <pageSetup paperSize="8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радиаторы - тендер _ИТОГ</vt:lpstr>
      <vt:lpstr>'радиаторы - тендер _ИТОГ'!Область_печати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Сазухина Ирина Геннадьевна</dc:creator>
  <cp:lastModifiedBy>Сазухина Ирина Геннадьевна</cp:lastModifiedBy>
  <dcterms:created xsi:type="dcterms:W3CDTF">2026-02-27T06:35:58Z</dcterms:created>
  <dcterms:modified xsi:type="dcterms:W3CDTF">2026-03-02T13:06:09Z</dcterms:modified>
</cp:coreProperties>
</file>